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595" activeTab="4"/>
  </bookViews>
  <sheets>
    <sheet name="СПбКТ" sheetId="1" r:id="rId1"/>
    <sheet name="СПбГУТ " sheetId="6" r:id="rId2"/>
    <sheet name="ВК" sheetId="7" r:id="rId3"/>
    <sheet name="АКТ" sheetId="4" r:id="rId4"/>
    <sheet name="СКТ" sheetId="5" r:id="rId5"/>
  </sheets>
  <definedNames>
    <definedName name="_ftn1" localSheetId="2">ВК!#REF!</definedName>
    <definedName name="_ftnref1" localSheetId="2">ВК!#REF!</definedName>
    <definedName name="_xlnm.Print_Titles" localSheetId="3">АКТ!$A:$I,АКТ!$211:$213</definedName>
    <definedName name="_xlnm.Print_Titles" localSheetId="4">СКТ!$A:$I,СКТ!$4:$6</definedName>
    <definedName name="_xlnm.Print_Titles" localSheetId="1">'СПбГУТ '!$A:$I,'СПбГУТ '!$56:$57</definedName>
    <definedName name="_xlnm.Print_Titles" localSheetId="0">СПбКТ!$A:$I,СПбКТ!$13:$15</definedName>
    <definedName name="_xlnm.Print_Area" localSheetId="3">АКТ!$A$209:$I$244</definedName>
    <definedName name="_xlnm.Print_Area" localSheetId="2">ВК!$A$1:$I$22</definedName>
    <definedName name="_xlnm.Print_Area" localSheetId="4">СКТ!$A$2:$I$32</definedName>
    <definedName name="_xlnm.Print_Area" localSheetId="1">'СПбГУТ '!$A$56:$I$182</definedName>
    <definedName name="_xlnm.Print_Area" localSheetId="0">СПбКТ!$A$1:$I$153</definedName>
  </definedNames>
  <calcPr calcId="145621"/>
</workbook>
</file>

<file path=xl/calcChain.xml><?xml version="1.0" encoding="utf-8"?>
<calcChain xmlns="http://schemas.openxmlformats.org/spreadsheetml/2006/main">
  <c r="I210" i="4" l="1"/>
  <c r="H90" i="6" l="1"/>
  <c r="I48" i="6"/>
  <c r="F20" i="6" l="1"/>
  <c r="F20" i="4"/>
  <c r="F18" i="6"/>
  <c r="F18" i="4"/>
  <c r="L224" i="4" l="1"/>
  <c r="M224" i="4"/>
  <c r="K224" i="4"/>
  <c r="L215" i="4"/>
  <c r="M215" i="4"/>
  <c r="N215" i="4"/>
  <c r="K215" i="4"/>
  <c r="E182" i="6" l="1"/>
  <c r="E181" i="6"/>
  <c r="E180" i="6"/>
  <c r="E179" i="6"/>
  <c r="E178" i="6"/>
  <c r="E177" i="6"/>
  <c r="G45" i="6"/>
  <c r="E45" i="6"/>
  <c r="E44" i="6"/>
  <c r="E43" i="6"/>
  <c r="E42" i="6"/>
  <c r="E41" i="6"/>
  <c r="E40" i="6"/>
  <c r="E39" i="6"/>
  <c r="E38" i="6"/>
  <c r="E37" i="6"/>
  <c r="E36" i="6"/>
  <c r="G35" i="6"/>
  <c r="E35" i="6"/>
  <c r="E34" i="6"/>
  <c r="E33" i="6"/>
  <c r="E32" i="6"/>
  <c r="E31" i="6"/>
  <c r="E30" i="6"/>
  <c r="E28" i="6"/>
  <c r="G27" i="6"/>
  <c r="E27" i="6"/>
  <c r="G26" i="6"/>
  <c r="F26" i="6"/>
  <c r="E26" i="6"/>
  <c r="G25" i="6"/>
  <c r="F25" i="6"/>
  <c r="E25" i="6"/>
  <c r="G24" i="6"/>
  <c r="F24" i="6"/>
  <c r="E24" i="6"/>
  <c r="G23" i="6"/>
  <c r="F23" i="6"/>
  <c r="E23" i="6"/>
  <c r="G22" i="6"/>
  <c r="F22" i="6"/>
  <c r="E22" i="6"/>
  <c r="E21" i="6"/>
  <c r="G20" i="6"/>
  <c r="E20" i="6"/>
  <c r="G19" i="6"/>
  <c r="F19" i="6"/>
  <c r="E19" i="6"/>
  <c r="H18" i="6"/>
  <c r="G18" i="6"/>
  <c r="E18" i="6"/>
  <c r="G17" i="6"/>
  <c r="F17" i="6"/>
  <c r="E17" i="6"/>
  <c r="F16" i="6"/>
  <c r="E16" i="6"/>
  <c r="E15" i="6"/>
  <c r="F14" i="6"/>
  <c r="E14" i="6"/>
  <c r="F13" i="6"/>
  <c r="E13" i="6"/>
  <c r="G207" i="4" l="1"/>
  <c r="E207" i="4"/>
  <c r="G206" i="4"/>
  <c r="E206" i="4"/>
  <c r="E205" i="4"/>
  <c r="E202" i="4"/>
  <c r="G201" i="4"/>
  <c r="E201" i="4"/>
  <c r="E200" i="4"/>
  <c r="G199" i="4"/>
  <c r="E199" i="4"/>
  <c r="E198" i="4"/>
  <c r="E197" i="4"/>
  <c r="G196" i="4"/>
  <c r="E196" i="4"/>
  <c r="F194" i="4"/>
  <c r="E194" i="4"/>
  <c r="E193" i="4"/>
  <c r="F192" i="4"/>
  <c r="E192" i="4"/>
  <c r="G191" i="4"/>
  <c r="F191" i="4"/>
  <c r="E191" i="4"/>
  <c r="G190" i="4"/>
  <c r="F190" i="4"/>
  <c r="E190" i="4"/>
  <c r="F189" i="4"/>
  <c r="E189" i="4"/>
  <c r="G188" i="4"/>
  <c r="F188" i="4"/>
  <c r="E188" i="4"/>
  <c r="G187" i="4"/>
  <c r="E187" i="4"/>
  <c r="F186" i="4"/>
  <c r="E186" i="4"/>
  <c r="E185" i="4"/>
  <c r="G184" i="4"/>
  <c r="F184" i="4"/>
  <c r="E184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G161" i="4"/>
  <c r="F161" i="4"/>
  <c r="F160" i="4"/>
  <c r="G159" i="4"/>
  <c r="F159" i="4"/>
  <c r="F158" i="4"/>
  <c r="G157" i="4"/>
  <c r="F157" i="4"/>
  <c r="F156" i="4"/>
  <c r="H155" i="4"/>
  <c r="F155" i="4"/>
  <c r="F154" i="4"/>
  <c r="F153" i="4"/>
  <c r="F152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E144" i="4"/>
  <c r="E143" i="4"/>
  <c r="F142" i="4"/>
  <c r="E142" i="4"/>
  <c r="F141" i="4"/>
  <c r="E141" i="4"/>
  <c r="F140" i="4"/>
  <c r="E140" i="4"/>
  <c r="F139" i="4"/>
  <c r="E139" i="4"/>
  <c r="G125" i="4"/>
  <c r="F125" i="4"/>
  <c r="E125" i="4"/>
  <c r="G95" i="4"/>
  <c r="F95" i="4"/>
  <c r="E95" i="4"/>
  <c r="H93" i="4"/>
  <c r="G93" i="4"/>
  <c r="F93" i="4"/>
  <c r="H92" i="4"/>
  <c r="G92" i="4"/>
  <c r="F92" i="4"/>
  <c r="F91" i="4"/>
  <c r="G90" i="4"/>
  <c r="F90" i="4"/>
  <c r="E90" i="4"/>
  <c r="G89" i="4"/>
  <c r="F89" i="4"/>
  <c r="E89" i="4"/>
  <c r="G88" i="4"/>
  <c r="F88" i="4"/>
  <c r="E88" i="4"/>
  <c r="G87" i="4"/>
  <c r="F87" i="4"/>
  <c r="E87" i="4"/>
  <c r="H85" i="4"/>
  <c r="G85" i="4"/>
  <c r="F85" i="4"/>
  <c r="H84" i="4"/>
  <c r="G84" i="4"/>
  <c r="F84" i="4"/>
  <c r="E84" i="4"/>
  <c r="F82" i="4"/>
  <c r="E82" i="4"/>
  <c r="G81" i="4"/>
  <c r="F81" i="4"/>
  <c r="E81" i="4"/>
  <c r="G80" i="4"/>
  <c r="F80" i="4"/>
  <c r="E80" i="4"/>
  <c r="G78" i="4"/>
  <c r="F78" i="4"/>
  <c r="H76" i="4"/>
  <c r="G76" i="4"/>
  <c r="F76" i="4"/>
  <c r="H75" i="4"/>
  <c r="G75" i="4"/>
  <c r="F75" i="4"/>
  <c r="E74" i="4"/>
  <c r="G72" i="4"/>
  <c r="G71" i="4"/>
  <c r="F71" i="4"/>
  <c r="E71" i="4"/>
  <c r="G70" i="4"/>
  <c r="F70" i="4"/>
  <c r="E70" i="4"/>
  <c r="F69" i="4"/>
  <c r="F68" i="4"/>
  <c r="G67" i="4"/>
  <c r="F67" i="4"/>
  <c r="E67" i="4"/>
  <c r="G66" i="4"/>
  <c r="F66" i="4"/>
  <c r="E66" i="4"/>
  <c r="G65" i="4"/>
  <c r="F65" i="4"/>
  <c r="E65" i="4"/>
  <c r="G64" i="4"/>
  <c r="F64" i="4"/>
  <c r="E64" i="4"/>
  <c r="G63" i="4"/>
  <c r="F63" i="4"/>
  <c r="E63" i="4"/>
  <c r="G62" i="4"/>
  <c r="F62" i="4"/>
  <c r="E62" i="4"/>
  <c r="E61" i="4"/>
  <c r="G60" i="4"/>
  <c r="F60" i="4"/>
  <c r="E60" i="4"/>
  <c r="G58" i="4"/>
  <c r="G56" i="4"/>
  <c r="F56" i="4"/>
  <c r="F54" i="4"/>
  <c r="E53" i="4"/>
  <c r="G52" i="4"/>
  <c r="F52" i="4"/>
  <c r="G51" i="4"/>
  <c r="F51" i="4"/>
  <c r="E51" i="4"/>
  <c r="G50" i="4"/>
  <c r="F50" i="4"/>
  <c r="E50" i="4"/>
  <c r="G48" i="4"/>
  <c r="F48" i="4"/>
  <c r="G47" i="4"/>
  <c r="F47" i="4"/>
  <c r="E47" i="4"/>
  <c r="E46" i="4"/>
  <c r="F44" i="4"/>
  <c r="G43" i="4"/>
  <c r="F43" i="4"/>
  <c r="E43" i="4"/>
  <c r="G42" i="4"/>
  <c r="F42" i="4"/>
  <c r="E42" i="4"/>
  <c r="G38" i="4"/>
  <c r="E38" i="4"/>
  <c r="E37" i="4"/>
  <c r="E36" i="4"/>
  <c r="E35" i="4"/>
  <c r="E34" i="4"/>
  <c r="E33" i="4"/>
  <c r="E32" i="4"/>
  <c r="E31" i="4"/>
  <c r="E30" i="4"/>
  <c r="E29" i="4"/>
  <c r="G28" i="4"/>
  <c r="E28" i="4"/>
  <c r="E27" i="4"/>
  <c r="E26" i="4"/>
  <c r="E25" i="4"/>
  <c r="E24" i="4"/>
  <c r="E23" i="4"/>
  <c r="E21" i="4"/>
  <c r="G20" i="4"/>
  <c r="E20" i="4"/>
  <c r="G19" i="4"/>
  <c r="F19" i="4"/>
  <c r="E19" i="4"/>
  <c r="G18" i="4"/>
  <c r="E18" i="4"/>
  <c r="G17" i="4"/>
  <c r="F17" i="4"/>
  <c r="E17" i="4"/>
  <c r="G16" i="4"/>
  <c r="F16" i="4"/>
  <c r="E16" i="4"/>
  <c r="G15" i="4"/>
  <c r="F15" i="4"/>
  <c r="E15" i="4"/>
  <c r="E14" i="4"/>
  <c r="G13" i="4"/>
  <c r="F13" i="4"/>
  <c r="E13" i="4"/>
  <c r="G12" i="4"/>
  <c r="F12" i="4"/>
  <c r="E12" i="4"/>
  <c r="H11" i="4"/>
  <c r="G11" i="4"/>
  <c r="F11" i="4"/>
  <c r="E11" i="4"/>
  <c r="G10" i="4"/>
  <c r="F10" i="4"/>
  <c r="E10" i="4"/>
  <c r="F9" i="4"/>
  <c r="E9" i="4"/>
  <c r="E8" i="4"/>
  <c r="F7" i="4"/>
  <c r="E7" i="4"/>
  <c r="F6" i="4"/>
  <c r="E6" i="4"/>
  <c r="E235" i="1" l="1"/>
  <c r="E221" i="1"/>
  <c r="E197" i="1"/>
  <c r="E196" i="1"/>
  <c r="E195" i="1"/>
  <c r="F193" i="1"/>
  <c r="E193" i="1"/>
  <c r="F187" i="1"/>
  <c r="E177" i="1"/>
  <c r="E176" i="1"/>
  <c r="E175" i="1"/>
  <c r="E174" i="1"/>
  <c r="E173" i="1"/>
  <c r="E172" i="1"/>
  <c r="E170" i="1"/>
  <c r="E168" i="1"/>
  <c r="E166" i="1"/>
  <c r="E165" i="1"/>
  <c r="E163" i="1"/>
  <c r="E171" i="1"/>
  <c r="E169" i="1"/>
  <c r="E167" i="1"/>
  <c r="E164" i="1"/>
  <c r="E162" i="1"/>
  <c r="G157" i="1"/>
  <c r="E143" i="1"/>
  <c r="F142" i="1"/>
  <c r="E142" i="1"/>
  <c r="E144" i="1"/>
  <c r="G125" i="1"/>
  <c r="F125" i="1"/>
  <c r="F91" i="1"/>
  <c r="F90" i="1"/>
  <c r="H84" i="1"/>
  <c r="E74" i="1"/>
  <c r="F69" i="1"/>
  <c r="F68" i="1"/>
  <c r="E53" i="1"/>
  <c r="E61" i="1"/>
  <c r="E46" i="1"/>
  <c r="G220" i="1" l="1"/>
  <c r="G234" i="1"/>
  <c r="F234" i="1"/>
  <c r="F231" i="1"/>
  <c r="F230" i="1"/>
  <c r="F228" i="1"/>
  <c r="G226" i="1"/>
  <c r="F226" i="1"/>
  <c r="F225" i="1"/>
  <c r="G224" i="1"/>
  <c r="F224" i="1"/>
  <c r="F219" i="1"/>
  <c r="F218" i="1"/>
  <c r="F217" i="1"/>
  <c r="F216" i="1"/>
  <c r="F215" i="1"/>
  <c r="F214" i="1"/>
  <c r="G206" i="1"/>
  <c r="G205" i="1"/>
  <c r="G200" i="1"/>
  <c r="G198" i="1"/>
  <c r="G195" i="1"/>
  <c r="F191" i="1"/>
  <c r="G190" i="1"/>
  <c r="F190" i="1"/>
  <c r="F189" i="1"/>
  <c r="G189" i="1"/>
  <c r="F188" i="1"/>
  <c r="G187" i="1"/>
  <c r="G186" i="1"/>
  <c r="F185" i="1"/>
  <c r="G183" i="1"/>
  <c r="F183" i="1"/>
  <c r="E234" i="1"/>
  <c r="E233" i="1"/>
  <c r="E230" i="1"/>
  <c r="E228" i="1"/>
  <c r="E226" i="1"/>
  <c r="E224" i="1"/>
  <c r="E219" i="1"/>
  <c r="E217" i="1"/>
  <c r="E214" i="1"/>
  <c r="E206" i="1"/>
  <c r="E204" i="1"/>
  <c r="E205" i="1"/>
  <c r="E200" i="1"/>
  <c r="E201" i="1"/>
  <c r="E199" i="1"/>
  <c r="E198" i="1"/>
  <c r="E191" i="1"/>
  <c r="E192" i="1"/>
  <c r="E190" i="1"/>
  <c r="E189" i="1"/>
  <c r="E188" i="1"/>
  <c r="E187" i="1"/>
  <c r="E186" i="1"/>
  <c r="E185" i="1"/>
  <c r="E184" i="1"/>
  <c r="E183" i="1"/>
  <c r="E150" i="1"/>
  <c r="E149" i="1"/>
  <c r="E148" i="1"/>
  <c r="E147" i="1"/>
  <c r="E146" i="1"/>
  <c r="E145" i="1"/>
  <c r="E141" i="1"/>
  <c r="E139" i="1"/>
  <c r="E140" i="1"/>
  <c r="F152" i="1" l="1"/>
  <c r="F153" i="1"/>
  <c r="F154" i="1"/>
  <c r="F155" i="1"/>
  <c r="H155" i="1"/>
  <c r="F156" i="1"/>
  <c r="F157" i="1"/>
  <c r="F158" i="1"/>
  <c r="F159" i="1"/>
  <c r="G159" i="1"/>
  <c r="F160" i="1"/>
  <c r="F161" i="1"/>
  <c r="G161" i="1"/>
  <c r="F150" i="1"/>
  <c r="F148" i="1"/>
  <c r="F141" i="1"/>
  <c r="F149" i="1"/>
  <c r="F147" i="1"/>
  <c r="F146" i="1"/>
  <c r="F145" i="1"/>
  <c r="F140" i="1"/>
  <c r="F139" i="1"/>
  <c r="H93" i="1"/>
  <c r="G93" i="1"/>
  <c r="F93" i="1"/>
  <c r="H92" i="1"/>
  <c r="G92" i="1"/>
  <c r="F92" i="1"/>
  <c r="G90" i="1"/>
  <c r="G89" i="1"/>
  <c r="F89" i="1"/>
  <c r="G95" i="1"/>
  <c r="F95" i="1"/>
  <c r="G88" i="1"/>
  <c r="F88" i="1"/>
  <c r="G87" i="1"/>
  <c r="F87" i="1"/>
  <c r="H85" i="1"/>
  <c r="G85" i="1"/>
  <c r="F85" i="1"/>
  <c r="G84" i="1"/>
  <c r="F84" i="1"/>
  <c r="F82" i="1"/>
  <c r="G81" i="1"/>
  <c r="F81" i="1"/>
  <c r="G80" i="1"/>
  <c r="F80" i="1"/>
  <c r="G78" i="1"/>
  <c r="F78" i="1"/>
  <c r="H76" i="1"/>
  <c r="G76" i="1"/>
  <c r="F76" i="1"/>
  <c r="H75" i="1"/>
  <c r="G75" i="1"/>
  <c r="F75" i="1"/>
  <c r="G72" i="1"/>
  <c r="G71" i="1"/>
  <c r="F71" i="1"/>
  <c r="G70" i="1"/>
  <c r="F70" i="1"/>
  <c r="F67" i="1"/>
  <c r="G67" i="1"/>
  <c r="G66" i="1"/>
  <c r="F66" i="1"/>
  <c r="G65" i="1"/>
  <c r="F65" i="1"/>
  <c r="G64" i="1"/>
  <c r="F64" i="1"/>
  <c r="G63" i="1"/>
  <c r="F63" i="1"/>
  <c r="G62" i="1"/>
  <c r="F62" i="1"/>
  <c r="G60" i="1"/>
  <c r="F60" i="1"/>
  <c r="G58" i="1"/>
  <c r="G56" i="1"/>
  <c r="F56" i="1"/>
  <c r="F54" i="1"/>
  <c r="G52" i="1"/>
  <c r="F52" i="1"/>
  <c r="G51" i="1"/>
  <c r="F51" i="1"/>
  <c r="G50" i="1"/>
  <c r="F50" i="1"/>
  <c r="G48" i="1"/>
  <c r="F48" i="1"/>
  <c r="G47" i="1"/>
  <c r="F47" i="1"/>
  <c r="F44" i="1"/>
  <c r="G43" i="1"/>
  <c r="F43" i="1"/>
  <c r="G42" i="1"/>
  <c r="F42" i="1"/>
  <c r="E125" i="1"/>
  <c r="E95" i="1"/>
  <c r="E90" i="1"/>
  <c r="E89" i="1"/>
  <c r="E88" i="1"/>
  <c r="E87" i="1"/>
  <c r="E84" i="1"/>
  <c r="E82" i="1"/>
  <c r="E81" i="1"/>
  <c r="E80" i="1"/>
  <c r="E71" i="1"/>
  <c r="E70" i="1"/>
  <c r="E67" i="1"/>
  <c r="E66" i="1"/>
  <c r="E65" i="1"/>
  <c r="E64" i="1"/>
  <c r="E63" i="1"/>
  <c r="E62" i="1"/>
  <c r="E60" i="1"/>
  <c r="E51" i="1"/>
  <c r="E50" i="1"/>
  <c r="E47" i="1"/>
  <c r="E43" i="1"/>
  <c r="E42" i="1"/>
</calcChain>
</file>

<file path=xl/sharedStrings.xml><?xml version="1.0" encoding="utf-8"?>
<sst xmlns="http://schemas.openxmlformats.org/spreadsheetml/2006/main" count="2295" uniqueCount="279">
  <si>
    <t>Место оказания услуги: Санкт-Петербург</t>
  </si>
  <si>
    <t>Уровень образовательной программы. Специальность (направление подготовки)</t>
  </si>
  <si>
    <t>Форма обучения</t>
  </si>
  <si>
    <t>Срок освоения программы (продолжительность обучения)</t>
  </si>
  <si>
    <t>Стоимость за семестр для обучающихся на курсе (тыс. руб.)</t>
  </si>
  <si>
    <t>Факультет (подразделение)</t>
  </si>
  <si>
    <t xml:space="preserve">код </t>
  </si>
  <si>
    <t xml:space="preserve">наименование </t>
  </si>
  <si>
    <t>2 курс</t>
  </si>
  <si>
    <t>3 курс</t>
  </si>
  <si>
    <t>4 курс</t>
  </si>
  <si>
    <t>5 курс</t>
  </si>
  <si>
    <t>1.1.1.</t>
  </si>
  <si>
    <t>Программы на базе основного общего образования</t>
  </si>
  <si>
    <t>СПбКТ</t>
  </si>
  <si>
    <t>1.1.2.</t>
  </si>
  <si>
    <t>Программы на базе среднего общего образования</t>
  </si>
  <si>
    <t>38.02.03</t>
  </si>
  <si>
    <t>Операционная деятельность в логистике</t>
  </si>
  <si>
    <t>2г.10м.</t>
  </si>
  <si>
    <t>-</t>
  </si>
  <si>
    <t>Очная</t>
  </si>
  <si>
    <t>2г.10м.
инд.уч.план</t>
  </si>
  <si>
    <t>11.02.08</t>
  </si>
  <si>
    <t>Средства связи
 с подвижными 
объектами</t>
  </si>
  <si>
    <t>3г.6м.</t>
  </si>
  <si>
    <t>11.02.09</t>
  </si>
  <si>
    <t>Многоканальные
телекоммуникационные
системы</t>
  </si>
  <si>
    <t>3г.6м.
инд.уч.план</t>
  </si>
  <si>
    <t>4г.6м.</t>
  </si>
  <si>
    <t>11.02.10</t>
  </si>
  <si>
    <t>Радиосвязь, радиовещание и телевидение</t>
  </si>
  <si>
    <t>11.02.11</t>
  </si>
  <si>
    <t>Сети связи и системы коммутации</t>
  </si>
  <si>
    <t>11.02.12</t>
  </si>
  <si>
    <t>Почтовая связь</t>
  </si>
  <si>
    <t>Заочная</t>
  </si>
  <si>
    <t>3г.10м.</t>
  </si>
  <si>
    <t>09.02.02</t>
  </si>
  <si>
    <t>Компьютерные сети</t>
  </si>
  <si>
    <t>3г.10м.
инд.уч.план</t>
  </si>
  <si>
    <t>09.02.03</t>
  </si>
  <si>
    <t>Программирование в компьютерных системах</t>
  </si>
  <si>
    <t>4г.10м.</t>
  </si>
  <si>
    <t>09.02.05</t>
  </si>
  <si>
    <t>Прикладная информатика
(по отраслям)</t>
  </si>
  <si>
    <t>1г.10м.</t>
  </si>
  <si>
    <t>1г.10м.
инд.уч.план</t>
  </si>
  <si>
    <t>2г.6м.</t>
  </si>
  <si>
    <t>2г.6м.
инд.уч.план</t>
  </si>
  <si>
    <t>Место оказания услуги: г.Смоленск</t>
  </si>
  <si>
    <t>Многоканальные телекоммуникационные системы</t>
  </si>
  <si>
    <t>очная</t>
  </si>
  <si>
    <t>СКТ(ф)СПбГУТ</t>
  </si>
  <si>
    <t>заочная</t>
  </si>
  <si>
    <t>Средства связи с подвижными объектами</t>
  </si>
  <si>
    <t>Информационная безопасность телекоммуникационных систем</t>
  </si>
  <si>
    <t>Прикладная информатика</t>
  </si>
  <si>
    <t>АКТ(ф)СПбГУТ</t>
  </si>
  <si>
    <t>Место оказания услуги: г. Архангельск</t>
  </si>
  <si>
    <t>10.02.02</t>
  </si>
  <si>
    <t>Программы бакалавриата</t>
  </si>
  <si>
    <t>05.03.06</t>
  </si>
  <si>
    <t>Экология и природопользование</t>
  </si>
  <si>
    <t>4 г.</t>
  </si>
  <si>
    <t>ИВО</t>
  </si>
  <si>
    <t>42.03.01</t>
  </si>
  <si>
    <t>Реклама и связи с общественностью</t>
  </si>
  <si>
    <t xml:space="preserve">3 г. </t>
  </si>
  <si>
    <t>ГФ</t>
  </si>
  <si>
    <t>ускоренное обучение</t>
  </si>
  <si>
    <t>41.03.01</t>
  </si>
  <si>
    <t>Зарубежное регионоведение. Европейские исследования</t>
  </si>
  <si>
    <t>Зарубежное регионоведение. Международное сотрудничество и индустрия деловых встреч</t>
  </si>
  <si>
    <t>38.03.02</t>
  </si>
  <si>
    <t>Менеджмент</t>
  </si>
  <si>
    <t>ЭиУ</t>
  </si>
  <si>
    <t>очно-заочная</t>
  </si>
  <si>
    <t>5 л.</t>
  </si>
  <si>
    <t>3 г.6 м. ускоренное обучение</t>
  </si>
  <si>
    <t>второе высшее</t>
  </si>
  <si>
    <t xml:space="preserve">3 г.2 м. </t>
  </si>
  <si>
    <t>второе высшее параллельное обучение</t>
  </si>
  <si>
    <t>очно-заочная (выходного дня)</t>
  </si>
  <si>
    <t>3 г.10 м. ускоренное обучение</t>
  </si>
  <si>
    <t>ВИЗО</t>
  </si>
  <si>
    <t>38.03.05</t>
  </si>
  <si>
    <t>Бизнес-информатика</t>
  </si>
  <si>
    <t>10.03.01</t>
  </si>
  <si>
    <t>Информационная безопасность</t>
  </si>
  <si>
    <t>ИКСС</t>
  </si>
  <si>
    <t>43.03.01</t>
  </si>
  <si>
    <t>Сервис</t>
  </si>
  <si>
    <t>12.03.03</t>
  </si>
  <si>
    <t>Фотоника и оптоинформатика</t>
  </si>
  <si>
    <t>12.03.04</t>
  </si>
  <si>
    <t>Биотехнические системы и технологии</t>
  </si>
  <si>
    <t>РТС</t>
  </si>
  <si>
    <t>11.03.04</t>
  </si>
  <si>
    <t>Электроника и наноэлектроника</t>
  </si>
  <si>
    <t>ФП</t>
  </si>
  <si>
    <t>3 г.</t>
  </si>
  <si>
    <t>11.03.01</t>
  </si>
  <si>
    <t>11.03.02</t>
  </si>
  <si>
    <t>Инфокоммуникационные технологии и системы связи</t>
  </si>
  <si>
    <t>РТС, ИКСС</t>
  </si>
  <si>
    <t xml:space="preserve">5 л.  </t>
  </si>
  <si>
    <t xml:space="preserve"> ускоренное обучение</t>
  </si>
  <si>
    <t>11.03.03</t>
  </si>
  <si>
    <t>Конструирование и технология электронных средств</t>
  </si>
  <si>
    <t>15.03.04</t>
  </si>
  <si>
    <t>Автоматизация  технологических процессов  и производств</t>
  </si>
  <si>
    <t>ИСиТ</t>
  </si>
  <si>
    <t>27.03.01</t>
  </si>
  <si>
    <t>Стандартизация и метрология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</si>
  <si>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</si>
  <si>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</si>
  <si>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</si>
  <si>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</si>
  <si>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 xml:space="preserve">5 л. </t>
  </si>
  <si>
    <t>09.03.04</t>
  </si>
  <si>
    <t>Программная инженерия</t>
  </si>
  <si>
    <t>Программы специалитета</t>
  </si>
  <si>
    <t>030602</t>
  </si>
  <si>
    <t>Связи с общественностью</t>
  </si>
  <si>
    <t>032301</t>
  </si>
  <si>
    <t>Регионоведение</t>
  </si>
  <si>
    <t>080502</t>
  </si>
  <si>
    <t>Экономика и управление на предприятии</t>
  </si>
  <si>
    <t>4 г.2 м.</t>
  </si>
  <si>
    <t>6 л.</t>
  </si>
  <si>
    <t>Проектирование и технология радиоэлектронных средств</t>
  </si>
  <si>
    <t>Радиотехника</t>
  </si>
  <si>
    <t>Аудиовизуальная техника</t>
  </si>
  <si>
    <t>Физика и техника оптической связи</t>
  </si>
  <si>
    <t>Защищенные системы связи</t>
  </si>
  <si>
    <t xml:space="preserve">6 л. </t>
  </si>
  <si>
    <t>4 г.6 м.</t>
  </si>
  <si>
    <t>5л.</t>
  </si>
  <si>
    <t xml:space="preserve">4г.6м. </t>
  </si>
  <si>
    <t>Инфокоммуникационные технологии и системы специальной связи</t>
  </si>
  <si>
    <t>Автоматизация технологических процессов и производств</t>
  </si>
  <si>
    <t>Автоматизированные системы обработки информации и управления</t>
  </si>
  <si>
    <t>Программное обеспечение вычислительной техники и автоматизированных систем</t>
  </si>
  <si>
    <t xml:space="preserve">6 л.  </t>
  </si>
  <si>
    <t>Программы магистратуры</t>
  </si>
  <si>
    <t>41.04.01</t>
  </si>
  <si>
    <t>Зарубежное регионоведение</t>
  </si>
  <si>
    <t>2г.</t>
  </si>
  <si>
    <t>11.04.03</t>
  </si>
  <si>
    <t>Автоматизация  технологических процессов и производств</t>
  </si>
  <si>
    <t>38.04.05</t>
  </si>
  <si>
    <t>210302</t>
  </si>
  <si>
    <t>210402</t>
  </si>
  <si>
    <t>210404</t>
  </si>
  <si>
    <t>210405</t>
  </si>
  <si>
    <t>210406</t>
  </si>
  <si>
    <t>11.05.04</t>
  </si>
  <si>
    <t>220301</t>
  </si>
  <si>
    <t>230201</t>
  </si>
  <si>
    <t>1.2.</t>
  </si>
  <si>
    <t>1.2.1.</t>
  </si>
  <si>
    <t>Образовательные программы высшего образования</t>
  </si>
  <si>
    <t>1.2.2.</t>
  </si>
  <si>
    <t>1.2.3.</t>
  </si>
  <si>
    <t>1.2.4.</t>
  </si>
  <si>
    <t>Программы подготовки научно-педагогических кадров в аспирантуре по отраслям наук</t>
  </si>
  <si>
    <t>4г.</t>
  </si>
  <si>
    <t>3г.</t>
  </si>
  <si>
    <t>ОАД</t>
  </si>
  <si>
    <t>Физико-математические науки</t>
  </si>
  <si>
    <t>01.00.00</t>
  </si>
  <si>
    <t>Технические науки</t>
  </si>
  <si>
    <t>05.00.00</t>
  </si>
  <si>
    <t>Исторические науки</t>
  </si>
  <si>
    <t>07.00.00</t>
  </si>
  <si>
    <t>Экономические науки</t>
  </si>
  <si>
    <t>08.00.00</t>
  </si>
  <si>
    <t>Политические науки</t>
  </si>
  <si>
    <t>23.00.00</t>
  </si>
  <si>
    <t xml:space="preserve">Стоимость образовательных услуг по основным образовательным программам в сфере высшего и среднего </t>
  </si>
  <si>
    <t xml:space="preserve">профессионального образования для обучающихся на 2 и последующих курсах обучения </t>
  </si>
  <si>
    <t>Приложение 1</t>
  </si>
  <si>
    <t>УТВЕРЖДЕНО</t>
  </si>
  <si>
    <t>приказом от «___»__ 2014 года № ____</t>
  </si>
  <si>
    <t>заочная (индивидуальный учебный план)</t>
  </si>
  <si>
    <t>3 г. 2 м. (индивидуальный учебный план)</t>
  </si>
  <si>
    <t xml:space="preserve">Радиотехника </t>
  </si>
  <si>
    <t>очная (прикладной бакалавриат)</t>
  </si>
  <si>
    <t>индивидуальный учебный план</t>
  </si>
  <si>
    <t>очная (академический бакалавриат)</t>
  </si>
  <si>
    <t>10.04.01</t>
  </si>
  <si>
    <t>42.04.01</t>
  </si>
  <si>
    <t>11.04.02</t>
  </si>
  <si>
    <t>15.04.04</t>
  </si>
  <si>
    <t>09.04.02</t>
  </si>
  <si>
    <t>27.04.01</t>
  </si>
  <si>
    <t>11.04.01</t>
  </si>
  <si>
    <t>Политические науки и регионоведение</t>
  </si>
  <si>
    <t>41.06.01</t>
  </si>
  <si>
    <t>Исторические науки и археология</t>
  </si>
  <si>
    <t>46.06.01</t>
  </si>
  <si>
    <t>38.06.01</t>
  </si>
  <si>
    <t>Экономика</t>
  </si>
  <si>
    <t>01.06.01</t>
  </si>
  <si>
    <t>Математика и механика</t>
  </si>
  <si>
    <t>03.06.01</t>
  </si>
  <si>
    <t>Физика и астрономия</t>
  </si>
  <si>
    <t>09.06.01</t>
  </si>
  <si>
    <t>10.06.01</t>
  </si>
  <si>
    <t>11.06.01</t>
  </si>
  <si>
    <t>Электроника, радиотехника и связь</t>
  </si>
  <si>
    <t>3 г.6 м.</t>
  </si>
  <si>
    <t>3 г.10 м.</t>
  </si>
  <si>
    <t>очная (индивидуальный учебный план)</t>
  </si>
  <si>
    <t>2 г. 6 мес.</t>
  </si>
  <si>
    <t>2 г.10 м.</t>
  </si>
  <si>
    <t>3 г. 6 м.</t>
  </si>
  <si>
    <t>09.02.01</t>
  </si>
  <si>
    <t>Компьютерные системы и комплексы</t>
  </si>
  <si>
    <t>2 г.6 м.</t>
  </si>
  <si>
    <t>2 г. 10 м.</t>
  </si>
  <si>
    <t>27.03.04</t>
  </si>
  <si>
    <t>Управление в технических системах</t>
  </si>
  <si>
    <t>1.1. Образовательные программы среднего профессионального образования</t>
  </si>
  <si>
    <t>Раздел 1. Основные образовательные программы</t>
  </si>
  <si>
    <t>Образовательные программы среднего профессионального образования</t>
  </si>
  <si>
    <t>1.1.</t>
  </si>
  <si>
    <t xml:space="preserve">очная </t>
  </si>
  <si>
    <t xml:space="preserve"> </t>
  </si>
  <si>
    <t>2 г.</t>
  </si>
  <si>
    <t>заочное</t>
  </si>
  <si>
    <t>2,5 г.</t>
  </si>
  <si>
    <t>АКТ (ф) СПбГУТ</t>
  </si>
  <si>
    <t>2 г. 6 м.</t>
  </si>
  <si>
    <t>1 г.10 м.</t>
  </si>
  <si>
    <t>очная (базовая)</t>
  </si>
  <si>
    <t>очная (углубленная подготовка)</t>
  </si>
  <si>
    <t>Раздел. 2 Образовательные программы военной подготовки на Военной кафедре</t>
  </si>
  <si>
    <t>Уровень образовательной программы. 
Специальность (направление подготовки)</t>
  </si>
  <si>
    <t>Срок освоения программы</t>
  </si>
  <si>
    <t>Стоимость, тыс. руб.</t>
  </si>
  <si>
    <t>код</t>
  </si>
  <si>
    <t>наименование</t>
  </si>
  <si>
    <t>2.1</t>
  </si>
  <si>
    <t>Программы подготовки офицеров запаса</t>
  </si>
  <si>
    <t>Применение подразделений и частей со средствами многоканальной радиорелейной и тропосферной связи</t>
  </si>
  <si>
    <t>Организация фельдъегерско-почтовой связи</t>
  </si>
  <si>
    <t>Применение соединений, воинских частей и подразделений, вооруженных наземными средствами РЭБ с наземными системами управления войсками и оружием</t>
  </si>
  <si>
    <t>Эксплуатация и ремонт наземной аппаратуры многоканальной радиорелейной и тропосферной связи</t>
  </si>
  <si>
    <t>Эксплуатация и ремонт аппаратуры электросвязи</t>
  </si>
  <si>
    <t>Эксплуатация и ремонт наземной аппаратуры спутниковой связи</t>
  </si>
  <si>
    <t>2.2</t>
  </si>
  <si>
    <t>Программы подготовки сержантов запаса</t>
  </si>
  <si>
    <t>Командир отделения радиолокационных станций (комплексов)</t>
  </si>
  <si>
    <t>Начальник радиорелейной станции</t>
  </si>
  <si>
    <t>Начальник экспедиции</t>
  </si>
  <si>
    <t>2.3</t>
  </si>
  <si>
    <t>Программы подготовки солдат запаса</t>
  </si>
  <si>
    <t>Механик дальней связи</t>
  </si>
  <si>
    <t>1 г. 6 м.</t>
  </si>
  <si>
    <t>Механик телеграфной аппаратуры</t>
  </si>
  <si>
    <t>Механик радиосвязи</t>
  </si>
  <si>
    <t>Механик КВ р/ст большой мощности</t>
  </si>
  <si>
    <t>Место оказания услуги: г. Смоленск</t>
  </si>
  <si>
    <t>Стоимость платных образовательным услуг</t>
  </si>
  <si>
    <t>для продолжающих обучение на 2 и последующих курсах граждан РФ, без учета НДС</t>
  </si>
  <si>
    <t>на 2017/2018 учебный год</t>
  </si>
  <si>
    <t>27.04.04</t>
  </si>
  <si>
    <t>3 г. 10 м.</t>
  </si>
  <si>
    <t>3 г. 6 мес.</t>
  </si>
  <si>
    <t>4 г.                         ускоренное обучение</t>
  </si>
  <si>
    <t>ОВПО ИНО</t>
  </si>
  <si>
    <t>(продолжи-тельность обучения)</t>
  </si>
  <si>
    <t>Стоимость за семестр для обучающихся на курсе,                  тыс. руб.</t>
  </si>
  <si>
    <t>4 г. (одновременное второе ВПО)</t>
  </si>
  <si>
    <t>Срок освоения программы (продолжитель-ность обучения)</t>
  </si>
  <si>
    <t>приказом от  02.05.17 № 264</t>
  </si>
  <si>
    <t>4 г. индивидуальный учебный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</si>
</sst>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D4B4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72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" fontId="2" fillId="6" borderId="12" xfId="0" applyNumberFormat="1" applyFont="1" applyFill="1" applyBorder="1" applyAlignment="1">
      <alignment horizontal="center" vertical="center" wrapText="1"/>
    </xf>
    <xf numFmtId="2" fontId="2" fillId="6" borderId="1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4" fontId="1" fillId="4" borderId="27" xfId="0" applyNumberFormat="1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4" fontId="1" fillId="0" borderId="5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/>
    <xf numFmtId="4" fontId="2" fillId="2" borderId="12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1" fillId="4" borderId="27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4" fontId="1" fillId="0" borderId="5" xfId="0" applyNumberFormat="1" applyFont="1" applyBorder="1" applyAlignment="1">
      <alignment vertical="center" wrapText="1"/>
    </xf>
    <xf numFmtId="14" fontId="1" fillId="0" borderId="5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0" borderId="0" xfId="0" applyFont="1"/>
    <xf numFmtId="4" fontId="1" fillId="7" borderId="5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/>
    <xf numFmtId="0" fontId="10" fillId="5" borderId="0" xfId="0" applyFont="1" applyFill="1"/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5" xfId="0" applyFont="1" applyBorder="1"/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/>
    <xf numFmtId="2" fontId="1" fillId="0" borderId="5" xfId="0" applyNumberFormat="1" applyFont="1" applyBorder="1"/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/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" fontId="2" fillId="8" borderId="5" xfId="0" applyNumberFormat="1" applyFont="1" applyFill="1" applyBorder="1" applyAlignment="1">
      <alignment horizontal="center" vertical="center" wrapText="1"/>
    </xf>
    <xf numFmtId="2" fontId="2" fillId="8" borderId="5" xfId="0" applyNumberFormat="1" applyFont="1" applyFill="1" applyBorder="1" applyAlignment="1">
      <alignment horizontal="center" vertical="center" wrapText="1"/>
    </xf>
    <xf numFmtId="4" fontId="8" fillId="8" borderId="5" xfId="0" applyNumberFormat="1" applyFont="1" applyFill="1" applyBorder="1" applyAlignment="1">
      <alignment horizontal="center" vertical="center" wrapText="1"/>
    </xf>
    <xf numFmtId="2" fontId="8" fillId="8" borderId="5" xfId="0" applyNumberFormat="1" applyFont="1" applyFill="1" applyBorder="1" applyAlignment="1">
      <alignment horizontal="center" vertical="center" wrapText="1"/>
    </xf>
    <xf numFmtId="0" fontId="11" fillId="0" borderId="0" xfId="0" applyFont="1"/>
    <xf numFmtId="2" fontId="1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0" fontId="9" fillId="0" borderId="0" xfId="0" applyFont="1"/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0" borderId="0" xfId="1"/>
    <xf numFmtId="0" fontId="1" fillId="0" borderId="5" xfId="1" applyFont="1" applyBorder="1" applyAlignment="1">
      <alignment vertical="center" wrapText="1"/>
    </xf>
    <xf numFmtId="0" fontId="1" fillId="0" borderId="5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/>
    <xf numFmtId="49" fontId="2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/>
    <xf numFmtId="2" fontId="1" fillId="0" borderId="0" xfId="0" applyNumberFormat="1" applyFont="1" applyBorder="1"/>
    <xf numFmtId="49" fontId="1" fillId="9" borderId="5" xfId="1" applyNumberFormat="1" applyFont="1" applyFill="1" applyBorder="1" applyAlignment="1">
      <alignment horizontal="center" vertical="center" wrapText="1"/>
    </xf>
    <xf numFmtId="2" fontId="1" fillId="0" borderId="5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 wrapText="1"/>
    </xf>
    <xf numFmtId="0" fontId="16" fillId="0" borderId="0" xfId="1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right" vertical="center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7" fillId="0" borderId="0" xfId="0" applyFont="1"/>
    <xf numFmtId="0" fontId="1" fillId="0" borderId="5" xfId="0" applyFont="1" applyFill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1" fillId="0" borderId="5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49" fontId="2" fillId="8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2" fillId="8" borderId="8" xfId="1" applyFont="1" applyFill="1" applyBorder="1" applyAlignment="1">
      <alignment horizontal="center" vertical="center" wrapText="1"/>
    </xf>
    <xf numFmtId="0" fontId="2" fillId="8" borderId="5" xfId="1" applyFont="1" applyFill="1" applyBorder="1" applyAlignment="1">
      <alignment horizontal="center" vertical="center" wrapText="1"/>
    </xf>
    <xf numFmtId="0" fontId="2" fillId="8" borderId="9" xfId="1" applyFont="1" applyFill="1" applyBorder="1" applyAlignment="1">
      <alignment horizontal="center" vertical="center" wrapText="1"/>
    </xf>
    <xf numFmtId="0" fontId="2" fillId="8" borderId="27" xfId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14" fontId="1" fillId="0" borderId="5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1" fillId="4" borderId="27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49" fontId="2" fillId="8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1" fillId="9" borderId="5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2" fillId="8" borderId="26" xfId="1" applyFont="1" applyFill="1" applyBorder="1" applyAlignment="1">
      <alignment horizontal="center" vertical="center" wrapText="1"/>
    </xf>
    <xf numFmtId="0" fontId="2" fillId="8" borderId="27" xfId="1" applyFont="1" applyFill="1" applyBorder="1" applyAlignment="1">
      <alignment horizontal="center" vertical="center" wrapText="1"/>
    </xf>
    <xf numFmtId="0" fontId="2" fillId="8" borderId="8" xfId="1" applyFont="1" applyFill="1" applyBorder="1" applyAlignment="1">
      <alignment horizontal="center" vertical="center" wrapText="1"/>
    </xf>
    <xf numFmtId="0" fontId="2" fillId="8" borderId="9" xfId="1" applyFont="1" applyFill="1" applyBorder="1" applyAlignment="1">
      <alignment horizontal="center" vertical="center" wrapText="1"/>
    </xf>
    <xf numFmtId="0" fontId="2" fillId="8" borderId="30" xfId="1" applyFont="1" applyFill="1" applyBorder="1" applyAlignment="1">
      <alignment horizontal="center" vertical="center" wrapText="1"/>
    </xf>
    <xf numFmtId="0" fontId="1" fillId="9" borderId="9" xfId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49" fontId="8" fillId="8" borderId="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7"/>
  <sheetViews>
    <sheetView view="pageBreakPreview" zoomScale="110" zoomScaleNormal="100" zoomScaleSheetLayoutView="110" workbookViewId="0">
      <pane ySplit="10" topLeftCell="A29" activePane="bottomLeft" state="frozen"/>
      <selection pane="bottomLeft" activeCell="H20" sqref="H20"/>
    </sheetView>
  </sheetViews>
  <sheetFormatPr defaultRowHeight="12.75" x14ac:dyDescent="0.2"/>
  <cols>
    <col min="1" max="1" width="9" style="1" customWidth="1"/>
    <col min="2" max="2" width="37.140625" style="2" customWidth="1"/>
    <col min="3" max="3" width="12" style="3" customWidth="1"/>
    <col min="4" max="4" width="15.5703125" style="3" customWidth="1"/>
    <col min="5" max="5" width="11.85546875" style="4" customWidth="1"/>
    <col min="6" max="8" width="11.85546875" style="5" customWidth="1"/>
    <col min="9" max="9" width="17.140625" style="3" customWidth="1"/>
    <col min="10" max="16384" width="9.140625" style="3"/>
  </cols>
  <sheetData>
    <row r="1" spans="1:9" ht="18.75" x14ac:dyDescent="0.3">
      <c r="I1" s="185" t="s">
        <v>182</v>
      </c>
    </row>
    <row r="2" spans="1:9" ht="27.75" customHeight="1" x14ac:dyDescent="0.3">
      <c r="H2" s="328" t="s">
        <v>183</v>
      </c>
      <c r="I2" s="328"/>
    </row>
    <row r="3" spans="1:9" ht="18.75" x14ac:dyDescent="0.2">
      <c r="I3" s="186" t="s">
        <v>277</v>
      </c>
    </row>
    <row r="4" spans="1:9" ht="12.75" customHeight="1" x14ac:dyDescent="0.2">
      <c r="I4" s="6"/>
    </row>
    <row r="5" spans="1:9" ht="18" customHeight="1" x14ac:dyDescent="0.2">
      <c r="A5" s="325" t="s">
        <v>265</v>
      </c>
      <c r="B5" s="325"/>
      <c r="C5" s="325"/>
      <c r="D5" s="325"/>
      <c r="E5" s="325"/>
      <c r="F5" s="325"/>
      <c r="G5" s="325"/>
      <c r="H5" s="325"/>
      <c r="I5" s="325"/>
    </row>
    <row r="6" spans="1:9" ht="18.75" x14ac:dyDescent="0.2">
      <c r="A6" s="322" t="s">
        <v>266</v>
      </c>
      <c r="B6" s="322"/>
      <c r="C6" s="322"/>
      <c r="D6" s="322"/>
      <c r="E6" s="322"/>
      <c r="F6" s="322"/>
      <c r="G6" s="322"/>
      <c r="H6" s="322"/>
      <c r="I6" s="322"/>
    </row>
    <row r="7" spans="1:9" ht="18.75" x14ac:dyDescent="0.2">
      <c r="A7" s="322" t="s">
        <v>267</v>
      </c>
      <c r="B7" s="322"/>
      <c r="C7" s="322"/>
      <c r="D7" s="322"/>
      <c r="E7" s="322"/>
      <c r="F7" s="322"/>
      <c r="G7" s="322"/>
      <c r="H7" s="322"/>
      <c r="I7" s="322"/>
    </row>
    <row r="8" spans="1:9" ht="14.25" customHeight="1" x14ac:dyDescent="0.2">
      <c r="A8" s="7"/>
      <c r="B8" s="7"/>
      <c r="C8" s="8"/>
      <c r="D8" s="8"/>
      <c r="E8" s="9"/>
      <c r="F8" s="10"/>
      <c r="G8" s="10"/>
      <c r="H8" s="10"/>
      <c r="I8" s="8"/>
    </row>
    <row r="9" spans="1:9" ht="18.75" x14ac:dyDescent="0.2">
      <c r="A9" s="221" t="s">
        <v>0</v>
      </c>
      <c r="B9" s="7"/>
      <c r="C9" s="8"/>
      <c r="D9" s="8"/>
      <c r="E9" s="9"/>
      <c r="F9" s="10"/>
      <c r="G9" s="10"/>
      <c r="H9" s="10"/>
    </row>
    <row r="10" spans="1:9" x14ac:dyDescent="0.2">
      <c r="B10" s="7"/>
      <c r="C10" s="126"/>
      <c r="D10" s="126"/>
      <c r="E10" s="9"/>
      <c r="F10" s="10"/>
      <c r="G10" s="10"/>
      <c r="H10" s="10"/>
      <c r="I10" s="132">
        <v>1.04</v>
      </c>
    </row>
    <row r="11" spans="1:9" ht="18.75" x14ac:dyDescent="0.2">
      <c r="A11" s="324" t="s">
        <v>225</v>
      </c>
      <c r="B11" s="324"/>
      <c r="C11" s="324"/>
      <c r="D11" s="324"/>
      <c r="E11" s="324"/>
      <c r="F11" s="324"/>
      <c r="G11" s="324"/>
      <c r="H11" s="324"/>
      <c r="I11" s="324"/>
    </row>
    <row r="12" spans="1:9" ht="23.25" customHeight="1" x14ac:dyDescent="0.2">
      <c r="B12" s="7"/>
      <c r="C12" s="8"/>
      <c r="D12" s="8"/>
      <c r="E12" s="9"/>
      <c r="F12" s="10"/>
      <c r="G12" s="10"/>
      <c r="H12" s="10"/>
    </row>
    <row r="13" spans="1:9" s="165" customFormat="1" ht="42" customHeight="1" x14ac:dyDescent="0.2">
      <c r="A13" s="294" t="s">
        <v>1</v>
      </c>
      <c r="B13" s="294"/>
      <c r="C13" s="294" t="s">
        <v>2</v>
      </c>
      <c r="D13" s="294" t="s">
        <v>3</v>
      </c>
      <c r="E13" s="294" t="s">
        <v>4</v>
      </c>
      <c r="F13" s="294"/>
      <c r="G13" s="294"/>
      <c r="H13" s="294"/>
      <c r="I13" s="294" t="s">
        <v>5</v>
      </c>
    </row>
    <row r="14" spans="1:9" s="165" customFormat="1" x14ac:dyDescent="0.2">
      <c r="A14" s="295" t="s">
        <v>6</v>
      </c>
      <c r="B14" s="294" t="s">
        <v>7</v>
      </c>
      <c r="C14" s="294"/>
      <c r="D14" s="294"/>
      <c r="E14" s="294"/>
      <c r="F14" s="294"/>
      <c r="G14" s="294"/>
      <c r="H14" s="294"/>
      <c r="I14" s="294"/>
    </row>
    <row r="15" spans="1:9" s="165" customFormat="1" ht="21" customHeight="1" x14ac:dyDescent="0.2">
      <c r="A15" s="295"/>
      <c r="B15" s="294"/>
      <c r="C15" s="294"/>
      <c r="D15" s="294"/>
      <c r="E15" s="128" t="s">
        <v>8</v>
      </c>
      <c r="F15" s="129" t="s">
        <v>9</v>
      </c>
      <c r="G15" s="129" t="s">
        <v>10</v>
      </c>
      <c r="H15" s="129" t="s">
        <v>11</v>
      </c>
      <c r="I15" s="294"/>
    </row>
    <row r="16" spans="1:9" ht="27.75" customHeight="1" x14ac:dyDescent="0.2">
      <c r="A16" s="323" t="s">
        <v>224</v>
      </c>
      <c r="B16" s="323"/>
      <c r="C16" s="323"/>
      <c r="D16" s="323"/>
      <c r="E16" s="323"/>
      <c r="F16" s="323"/>
      <c r="G16" s="323"/>
      <c r="H16" s="323"/>
      <c r="I16" s="283" t="s">
        <v>14</v>
      </c>
    </row>
    <row r="17" spans="1:9" ht="27.75" customHeight="1" x14ac:dyDescent="0.2">
      <c r="A17" s="166" t="s">
        <v>12</v>
      </c>
      <c r="B17" s="241" t="s">
        <v>13</v>
      </c>
      <c r="C17" s="241"/>
      <c r="D17" s="241"/>
      <c r="E17" s="241"/>
      <c r="F17" s="241"/>
      <c r="G17" s="241"/>
      <c r="H17" s="241"/>
      <c r="I17" s="283"/>
    </row>
    <row r="18" spans="1:9" ht="28.5" customHeight="1" x14ac:dyDescent="0.2">
      <c r="A18" s="196" t="s">
        <v>17</v>
      </c>
      <c r="B18" s="207" t="s">
        <v>18</v>
      </c>
      <c r="C18" s="202" t="s">
        <v>21</v>
      </c>
      <c r="D18" s="202" t="s">
        <v>19</v>
      </c>
      <c r="E18" s="208">
        <v>26.52</v>
      </c>
      <c r="F18" s="204">
        <v>26.557440000000003</v>
      </c>
      <c r="G18" s="204"/>
      <c r="H18" s="204"/>
      <c r="I18" s="202" t="s">
        <v>14</v>
      </c>
    </row>
    <row r="19" spans="1:9" ht="28.5" customHeight="1" x14ac:dyDescent="0.2">
      <c r="A19" s="243" t="s">
        <v>26</v>
      </c>
      <c r="B19" s="296" t="s">
        <v>27</v>
      </c>
      <c r="C19" s="202" t="s">
        <v>21</v>
      </c>
      <c r="D19" s="202" t="s">
        <v>25</v>
      </c>
      <c r="E19" s="208">
        <v>28.6</v>
      </c>
      <c r="F19" s="204">
        <v>28.76</v>
      </c>
      <c r="G19" s="204">
        <v>28.6</v>
      </c>
      <c r="H19" s="204"/>
      <c r="I19" s="283" t="s">
        <v>14</v>
      </c>
    </row>
    <row r="20" spans="1:9" ht="28.5" customHeight="1" x14ac:dyDescent="0.2">
      <c r="A20" s="243"/>
      <c r="B20" s="296"/>
      <c r="C20" s="202" t="s">
        <v>36</v>
      </c>
      <c r="D20" s="202" t="s">
        <v>29</v>
      </c>
      <c r="E20" s="208">
        <v>21.84</v>
      </c>
      <c r="F20" s="204">
        <v>22.13</v>
      </c>
      <c r="G20" s="204">
        <v>22.18</v>
      </c>
      <c r="H20" s="204">
        <v>23.29</v>
      </c>
      <c r="I20" s="283"/>
    </row>
    <row r="21" spans="1:9" ht="28.5" customHeight="1" x14ac:dyDescent="0.2">
      <c r="A21" s="196" t="s">
        <v>30</v>
      </c>
      <c r="B21" s="207" t="s">
        <v>31</v>
      </c>
      <c r="C21" s="202" t="s">
        <v>21</v>
      </c>
      <c r="D21" s="202" t="s">
        <v>25</v>
      </c>
      <c r="E21" s="208">
        <v>28.6</v>
      </c>
      <c r="F21" s="204">
        <v>28.76</v>
      </c>
      <c r="G21" s="204">
        <v>28.6</v>
      </c>
      <c r="H21" s="204"/>
      <c r="I21" s="202" t="s">
        <v>14</v>
      </c>
    </row>
    <row r="22" spans="1:9" ht="28.5" customHeight="1" x14ac:dyDescent="0.2">
      <c r="A22" s="196" t="s">
        <v>32</v>
      </c>
      <c r="B22" s="207" t="s">
        <v>33</v>
      </c>
      <c r="C22" s="202" t="s">
        <v>21</v>
      </c>
      <c r="D22" s="202" t="s">
        <v>25</v>
      </c>
      <c r="E22" s="204">
        <v>28.6</v>
      </c>
      <c r="F22" s="204"/>
      <c r="G22" s="204">
        <v>28.6</v>
      </c>
      <c r="H22" s="204"/>
      <c r="I22" s="202" t="s">
        <v>14</v>
      </c>
    </row>
    <row r="23" spans="1:9" ht="28.5" customHeight="1" x14ac:dyDescent="0.2">
      <c r="A23" s="196" t="s">
        <v>34</v>
      </c>
      <c r="B23" s="207" t="s">
        <v>35</v>
      </c>
      <c r="C23" s="202" t="s">
        <v>36</v>
      </c>
      <c r="D23" s="202" t="s">
        <v>37</v>
      </c>
      <c r="E23" s="208"/>
      <c r="F23" s="204"/>
      <c r="G23" s="204">
        <v>22.18</v>
      </c>
      <c r="H23" s="204"/>
      <c r="I23" s="202" t="s">
        <v>14</v>
      </c>
    </row>
    <row r="24" spans="1:9" ht="28.5" customHeight="1" x14ac:dyDescent="0.2">
      <c r="A24" s="196" t="s">
        <v>38</v>
      </c>
      <c r="B24" s="200" t="s">
        <v>39</v>
      </c>
      <c r="C24" s="201" t="s">
        <v>21</v>
      </c>
      <c r="D24" s="201" t="s">
        <v>37</v>
      </c>
      <c r="E24" s="203">
        <v>28.6</v>
      </c>
      <c r="F24" s="187">
        <v>28.76</v>
      </c>
      <c r="G24" s="187">
        <v>28.604576000000002</v>
      </c>
      <c r="H24" s="187"/>
      <c r="I24" s="201" t="s">
        <v>14</v>
      </c>
    </row>
    <row r="25" spans="1:9" ht="28.5" customHeight="1" x14ac:dyDescent="0.2">
      <c r="A25" s="243" t="s">
        <v>41</v>
      </c>
      <c r="B25" s="282" t="s">
        <v>42</v>
      </c>
      <c r="C25" s="201" t="s">
        <v>21</v>
      </c>
      <c r="D25" s="201" t="s">
        <v>37</v>
      </c>
      <c r="E25" s="203">
        <v>28.6</v>
      </c>
      <c r="F25" s="187">
        <v>28.76</v>
      </c>
      <c r="G25" s="187">
        <v>28.604576000000002</v>
      </c>
      <c r="H25" s="187"/>
      <c r="I25" s="201" t="s">
        <v>14</v>
      </c>
    </row>
    <row r="26" spans="1:9" ht="28.5" customHeight="1" x14ac:dyDescent="0.2">
      <c r="A26" s="243"/>
      <c r="B26" s="282"/>
      <c r="C26" s="201" t="s">
        <v>36</v>
      </c>
      <c r="D26" s="201" t="s">
        <v>43</v>
      </c>
      <c r="E26" s="203">
        <v>21.84</v>
      </c>
      <c r="F26" s="187">
        <v>22.131200000000003</v>
      </c>
      <c r="G26" s="187">
        <v>22.18</v>
      </c>
      <c r="H26" s="187">
        <v>23.29</v>
      </c>
      <c r="I26" s="201" t="s">
        <v>14</v>
      </c>
    </row>
    <row r="27" spans="1:9" ht="28.5" customHeight="1" x14ac:dyDescent="0.2">
      <c r="A27" s="196" t="s">
        <v>44</v>
      </c>
      <c r="B27" s="200" t="s">
        <v>45</v>
      </c>
      <c r="C27" s="201" t="s">
        <v>21</v>
      </c>
      <c r="D27" s="201" t="s">
        <v>25</v>
      </c>
      <c r="E27" s="187">
        <v>28.6</v>
      </c>
      <c r="F27" s="187"/>
      <c r="G27" s="187">
        <v>28.6</v>
      </c>
      <c r="H27" s="187"/>
      <c r="I27" s="201" t="s">
        <v>14</v>
      </c>
    </row>
    <row r="28" spans="1:9" ht="27.75" customHeight="1" x14ac:dyDescent="0.2">
      <c r="A28" s="166" t="s">
        <v>15</v>
      </c>
      <c r="B28" s="326" t="s">
        <v>16</v>
      </c>
      <c r="C28" s="326"/>
      <c r="D28" s="326"/>
      <c r="E28" s="326"/>
      <c r="F28" s="326"/>
      <c r="G28" s="326"/>
      <c r="H28" s="326"/>
      <c r="I28" s="326"/>
    </row>
    <row r="29" spans="1:9" ht="28.5" customHeight="1" x14ac:dyDescent="0.2">
      <c r="A29" s="196" t="s">
        <v>17</v>
      </c>
      <c r="B29" s="200" t="s">
        <v>18</v>
      </c>
      <c r="C29" s="201" t="s">
        <v>21</v>
      </c>
      <c r="D29" s="201" t="s">
        <v>46</v>
      </c>
      <c r="E29" s="187">
        <v>26.52</v>
      </c>
      <c r="F29" s="203"/>
      <c r="G29" s="187"/>
      <c r="H29" s="187"/>
      <c r="I29" s="201" t="s">
        <v>14</v>
      </c>
    </row>
    <row r="30" spans="1:9" ht="28.5" customHeight="1" x14ac:dyDescent="0.2">
      <c r="A30" s="243" t="s">
        <v>26</v>
      </c>
      <c r="B30" s="240" t="s">
        <v>27</v>
      </c>
      <c r="C30" s="201" t="s">
        <v>21</v>
      </c>
      <c r="D30" s="201" t="s">
        <v>48</v>
      </c>
      <c r="E30" s="187">
        <v>28.6</v>
      </c>
      <c r="F30" s="203">
        <v>28.77</v>
      </c>
      <c r="G30" s="187"/>
      <c r="H30" s="187"/>
      <c r="I30" s="284" t="s">
        <v>14</v>
      </c>
    </row>
    <row r="31" spans="1:9" ht="28.5" customHeight="1" x14ac:dyDescent="0.2">
      <c r="A31" s="243"/>
      <c r="B31" s="240"/>
      <c r="C31" s="201" t="s">
        <v>36</v>
      </c>
      <c r="D31" s="201" t="s">
        <v>25</v>
      </c>
      <c r="E31" s="187">
        <v>21.84</v>
      </c>
      <c r="F31" s="203">
        <v>22.131200000000003</v>
      </c>
      <c r="G31" s="187">
        <v>22.18</v>
      </c>
      <c r="H31" s="187">
        <v>23.29</v>
      </c>
      <c r="I31" s="284"/>
    </row>
    <row r="32" spans="1:9" ht="28.5" customHeight="1" x14ac:dyDescent="0.2">
      <c r="A32" s="196" t="s">
        <v>30</v>
      </c>
      <c r="B32" s="200" t="s">
        <v>31</v>
      </c>
      <c r="C32" s="201" t="s">
        <v>21</v>
      </c>
      <c r="D32" s="201" t="s">
        <v>48</v>
      </c>
      <c r="E32" s="187">
        <v>28.6</v>
      </c>
      <c r="F32" s="203">
        <v>28.76</v>
      </c>
      <c r="G32" s="187"/>
      <c r="H32" s="187"/>
      <c r="I32" s="201" t="s">
        <v>14</v>
      </c>
    </row>
    <row r="33" spans="1:9" ht="28.5" customHeight="1" x14ac:dyDescent="0.2">
      <c r="A33" s="243" t="s">
        <v>32</v>
      </c>
      <c r="B33" s="282" t="s">
        <v>33</v>
      </c>
      <c r="C33" s="201" t="s">
        <v>21</v>
      </c>
      <c r="D33" s="201" t="s">
        <v>48</v>
      </c>
      <c r="E33" s="187"/>
      <c r="F33" s="203"/>
      <c r="G33" s="187"/>
      <c r="H33" s="187"/>
      <c r="I33" s="201" t="s">
        <v>14</v>
      </c>
    </row>
    <row r="34" spans="1:9" ht="28.5" customHeight="1" x14ac:dyDescent="0.2">
      <c r="A34" s="243"/>
      <c r="B34" s="282"/>
      <c r="C34" s="201" t="s">
        <v>36</v>
      </c>
      <c r="D34" s="201" t="s">
        <v>25</v>
      </c>
      <c r="E34" s="23"/>
      <c r="F34" s="203"/>
      <c r="G34" s="187"/>
      <c r="H34" s="23"/>
      <c r="I34" s="201"/>
    </row>
    <row r="35" spans="1:9" ht="28.5" customHeight="1" x14ac:dyDescent="0.2">
      <c r="A35" s="196" t="s">
        <v>34</v>
      </c>
      <c r="B35" s="200" t="s">
        <v>35</v>
      </c>
      <c r="C35" s="201" t="s">
        <v>36</v>
      </c>
      <c r="D35" s="201" t="s">
        <v>19</v>
      </c>
      <c r="E35" s="187"/>
      <c r="F35" s="203"/>
      <c r="G35" s="187"/>
      <c r="H35" s="187"/>
      <c r="I35" s="201" t="s">
        <v>14</v>
      </c>
    </row>
    <row r="36" spans="1:9" ht="28.5" customHeight="1" x14ac:dyDescent="0.2">
      <c r="A36" s="196" t="s">
        <v>38</v>
      </c>
      <c r="B36" s="200" t="s">
        <v>39</v>
      </c>
      <c r="C36" s="201" t="s">
        <v>21</v>
      </c>
      <c r="D36" s="201" t="s">
        <v>19</v>
      </c>
      <c r="E36" s="187">
        <v>28.6</v>
      </c>
      <c r="F36" s="203">
        <v>28.77</v>
      </c>
      <c r="G36" s="187"/>
      <c r="H36" s="187"/>
      <c r="I36" s="201" t="s">
        <v>14</v>
      </c>
    </row>
    <row r="37" spans="1:9" ht="28.5" customHeight="1" x14ac:dyDescent="0.2">
      <c r="A37" s="243" t="s">
        <v>41</v>
      </c>
      <c r="B37" s="282" t="s">
        <v>42</v>
      </c>
      <c r="C37" s="201" t="s">
        <v>21</v>
      </c>
      <c r="D37" s="201" t="s">
        <v>19</v>
      </c>
      <c r="E37" s="187">
        <v>28.6</v>
      </c>
      <c r="F37" s="203">
        <v>28.77</v>
      </c>
      <c r="G37" s="187"/>
      <c r="H37" s="187"/>
      <c r="I37" s="201" t="s">
        <v>14</v>
      </c>
    </row>
    <row r="38" spans="1:9" ht="28.5" customHeight="1" x14ac:dyDescent="0.2">
      <c r="A38" s="243"/>
      <c r="B38" s="282"/>
      <c r="C38" s="201" t="s">
        <v>36</v>
      </c>
      <c r="D38" s="201" t="s">
        <v>37</v>
      </c>
      <c r="E38" s="187">
        <v>21.84</v>
      </c>
      <c r="F38" s="203">
        <v>22.13</v>
      </c>
      <c r="G38" s="187">
        <v>22.18</v>
      </c>
      <c r="H38" s="187">
        <v>23.29</v>
      </c>
      <c r="I38" s="201" t="s">
        <v>14</v>
      </c>
    </row>
    <row r="39" spans="1:9" ht="107.25" hidden="1" customHeight="1" x14ac:dyDescent="0.2">
      <c r="A39" s="327" t="s">
        <v>1</v>
      </c>
      <c r="B39" s="327"/>
      <c r="C39" s="24" t="s">
        <v>2</v>
      </c>
      <c r="D39" s="24" t="s">
        <v>3</v>
      </c>
      <c r="E39" s="327" t="s">
        <v>4</v>
      </c>
      <c r="F39" s="327"/>
      <c r="G39" s="327"/>
      <c r="H39" s="327"/>
      <c r="I39" s="24" t="s">
        <v>5</v>
      </c>
    </row>
    <row r="40" spans="1:9" hidden="1" x14ac:dyDescent="0.2">
      <c r="A40" s="25" t="s">
        <v>160</v>
      </c>
      <c r="B40" s="326" t="s">
        <v>162</v>
      </c>
      <c r="C40" s="326"/>
      <c r="D40" s="326"/>
      <c r="E40" s="326"/>
      <c r="F40" s="326"/>
      <c r="G40" s="326"/>
      <c r="H40" s="326"/>
      <c r="I40" s="326"/>
    </row>
    <row r="41" spans="1:9" hidden="1" x14ac:dyDescent="0.2">
      <c r="A41" s="26" t="s">
        <v>161</v>
      </c>
      <c r="B41" s="281" t="s">
        <v>61</v>
      </c>
      <c r="C41" s="281"/>
      <c r="D41" s="281"/>
      <c r="E41" s="281"/>
      <c r="F41" s="281"/>
      <c r="G41" s="281"/>
      <c r="H41" s="281"/>
      <c r="I41" s="281"/>
    </row>
    <row r="42" spans="1:9" ht="45" hidden="1" customHeight="1" x14ac:dyDescent="0.2">
      <c r="A42" s="17" t="s">
        <v>62</v>
      </c>
      <c r="B42" s="27" t="s">
        <v>63</v>
      </c>
      <c r="C42" s="14" t="s">
        <v>52</v>
      </c>
      <c r="D42" s="14" t="s">
        <v>64</v>
      </c>
      <c r="E42" s="15">
        <f>37*1.055</f>
        <v>39.034999999999997</v>
      </c>
      <c r="F42" s="16">
        <f>32.55*1.055</f>
        <v>34.340249999999997</v>
      </c>
      <c r="G42" s="16">
        <f>32.55*1.055</f>
        <v>34.340249999999997</v>
      </c>
      <c r="H42" s="16"/>
      <c r="I42" s="14" t="s">
        <v>65</v>
      </c>
    </row>
    <row r="43" spans="1:9" ht="21" hidden="1" customHeight="1" x14ac:dyDescent="0.2">
      <c r="A43" s="265" t="s">
        <v>66</v>
      </c>
      <c r="B43" s="269" t="s">
        <v>67</v>
      </c>
      <c r="C43" s="283" t="s">
        <v>52</v>
      </c>
      <c r="D43" s="14" t="s">
        <v>64</v>
      </c>
      <c r="E43" s="15">
        <f>53*1.055</f>
        <v>55.914999999999999</v>
      </c>
      <c r="F43" s="16">
        <f>52.5*1.055</f>
        <v>55.387499999999996</v>
      </c>
      <c r="G43" s="16">
        <f>52.5*1.055</f>
        <v>55.387499999999996</v>
      </c>
      <c r="H43" s="16"/>
      <c r="I43" s="14" t="s">
        <v>65</v>
      </c>
    </row>
    <row r="44" spans="1:9" ht="12.75" hidden="1" customHeight="1" x14ac:dyDescent="0.2">
      <c r="A44" s="266"/>
      <c r="B44" s="270"/>
      <c r="C44" s="283"/>
      <c r="D44" s="28" t="s">
        <v>68</v>
      </c>
      <c r="E44" s="285"/>
      <c r="F44" s="289">
        <f>52.5*1.055</f>
        <v>55.387499999999996</v>
      </c>
      <c r="G44" s="286"/>
      <c r="H44" s="291"/>
      <c r="I44" s="283" t="s">
        <v>69</v>
      </c>
    </row>
    <row r="45" spans="1:9" ht="75.75" hidden="1" customHeight="1" x14ac:dyDescent="0.2">
      <c r="A45" s="266"/>
      <c r="B45" s="270"/>
      <c r="C45" s="283"/>
      <c r="D45" s="28" t="s">
        <v>70</v>
      </c>
      <c r="E45" s="285"/>
      <c r="F45" s="289"/>
      <c r="G45" s="286"/>
      <c r="H45" s="291"/>
      <c r="I45" s="283"/>
    </row>
    <row r="46" spans="1:9" ht="75.75" hidden="1" customHeight="1" x14ac:dyDescent="0.2">
      <c r="A46" s="267"/>
      <c r="B46" s="271"/>
      <c r="C46" s="14" t="s">
        <v>36</v>
      </c>
      <c r="D46" s="28" t="s">
        <v>78</v>
      </c>
      <c r="E46" s="29">
        <f>30*1.055</f>
        <v>31.65</v>
      </c>
      <c r="F46" s="21"/>
      <c r="G46" s="16"/>
      <c r="H46" s="30"/>
      <c r="I46" s="14"/>
    </row>
    <row r="47" spans="1:9" ht="70.5" hidden="1" customHeight="1" x14ac:dyDescent="0.2">
      <c r="A47" s="243" t="s">
        <v>71</v>
      </c>
      <c r="B47" s="27" t="s">
        <v>72</v>
      </c>
      <c r="C47" s="14" t="s">
        <v>52</v>
      </c>
      <c r="D47" s="14" t="s">
        <v>64</v>
      </c>
      <c r="E47" s="15">
        <f>56*1.055</f>
        <v>59.08</v>
      </c>
      <c r="F47" s="16">
        <f>57.75*1.055</f>
        <v>60.926249999999996</v>
      </c>
      <c r="G47" s="16">
        <f>57.75*1.055</f>
        <v>60.926249999999996</v>
      </c>
      <c r="H47" s="16"/>
      <c r="I47" s="14" t="s">
        <v>69</v>
      </c>
    </row>
    <row r="48" spans="1:9" ht="63" hidden="1" customHeight="1" x14ac:dyDescent="0.2">
      <c r="A48" s="243"/>
      <c r="B48" s="249" t="s">
        <v>73</v>
      </c>
      <c r="C48" s="283" t="s">
        <v>52</v>
      </c>
      <c r="D48" s="28" t="s">
        <v>68</v>
      </c>
      <c r="E48" s="285"/>
      <c r="F48" s="289">
        <f>57.75*1.055</f>
        <v>60.926249999999996</v>
      </c>
      <c r="G48" s="286">
        <f>45.15*1.055</f>
        <v>47.633249999999997</v>
      </c>
      <c r="H48" s="291"/>
      <c r="I48" s="283" t="s">
        <v>69</v>
      </c>
    </row>
    <row r="49" spans="1:9" ht="25.5" hidden="1" customHeight="1" x14ac:dyDescent="0.2">
      <c r="A49" s="243"/>
      <c r="B49" s="249"/>
      <c r="C49" s="283"/>
      <c r="D49" s="28" t="s">
        <v>70</v>
      </c>
      <c r="E49" s="285"/>
      <c r="F49" s="289"/>
      <c r="G49" s="286"/>
      <c r="H49" s="291"/>
      <c r="I49" s="283"/>
    </row>
    <row r="50" spans="1:9" hidden="1" x14ac:dyDescent="0.2">
      <c r="A50" s="265" t="s">
        <v>74</v>
      </c>
      <c r="B50" s="269" t="s">
        <v>75</v>
      </c>
      <c r="C50" s="14" t="s">
        <v>52</v>
      </c>
      <c r="D50" s="14" t="s">
        <v>64</v>
      </c>
      <c r="E50" s="15">
        <f>55*1.055</f>
        <v>58.024999999999999</v>
      </c>
      <c r="F50" s="16">
        <f>52.5*1.055</f>
        <v>55.387499999999996</v>
      </c>
      <c r="G50" s="16">
        <f>52.5*1.055</f>
        <v>55.387499999999996</v>
      </c>
      <c r="H50" s="16"/>
      <c r="I50" s="283" t="s">
        <v>76</v>
      </c>
    </row>
    <row r="51" spans="1:9" ht="15.75" hidden="1" customHeight="1" x14ac:dyDescent="0.2">
      <c r="A51" s="266"/>
      <c r="B51" s="270"/>
      <c r="C51" s="269" t="s">
        <v>77</v>
      </c>
      <c r="D51" s="14" t="s">
        <v>78</v>
      </c>
      <c r="E51" s="15">
        <f>30*1.055</f>
        <v>31.65</v>
      </c>
      <c r="F51" s="16">
        <f>28.35*1.055</f>
        <v>29.90925</v>
      </c>
      <c r="G51" s="16">
        <f>28.35*1.055</f>
        <v>29.90925</v>
      </c>
      <c r="H51" s="16"/>
      <c r="I51" s="283"/>
    </row>
    <row r="52" spans="1:9" ht="38.25" hidden="1" x14ac:dyDescent="0.2">
      <c r="A52" s="266"/>
      <c r="B52" s="270"/>
      <c r="C52" s="270"/>
      <c r="D52" s="31" t="s">
        <v>79</v>
      </c>
      <c r="E52" s="29"/>
      <c r="F52" s="16">
        <f t="shared" ref="F52:G54" si="0">31.5*1.055</f>
        <v>33.232499999999995</v>
      </c>
      <c r="G52" s="16">
        <f t="shared" si="0"/>
        <v>33.232499999999995</v>
      </c>
      <c r="H52" s="16"/>
      <c r="I52" s="283"/>
    </row>
    <row r="53" spans="1:9" ht="38.25" hidden="1" x14ac:dyDescent="0.2">
      <c r="A53" s="266"/>
      <c r="B53" s="270"/>
      <c r="C53" s="271"/>
      <c r="D53" s="31" t="s">
        <v>186</v>
      </c>
      <c r="E53" s="32">
        <f>30*1.055</f>
        <v>31.65</v>
      </c>
      <c r="F53" s="16"/>
      <c r="G53" s="16"/>
      <c r="H53" s="16"/>
      <c r="I53" s="283"/>
    </row>
    <row r="54" spans="1:9" ht="12.75" hidden="1" customHeight="1" x14ac:dyDescent="0.2">
      <c r="A54" s="266"/>
      <c r="B54" s="270"/>
      <c r="C54" s="287" t="s">
        <v>77</v>
      </c>
      <c r="D54" s="31" t="s">
        <v>68</v>
      </c>
      <c r="E54" s="288"/>
      <c r="F54" s="286">
        <f t="shared" si="0"/>
        <v>33.232499999999995</v>
      </c>
      <c r="G54" s="286"/>
      <c r="H54" s="286"/>
      <c r="I54" s="283"/>
    </row>
    <row r="55" spans="1:9" ht="27.75" hidden="1" customHeight="1" x14ac:dyDescent="0.2">
      <c r="A55" s="266"/>
      <c r="B55" s="270"/>
      <c r="C55" s="287"/>
      <c r="D55" s="33" t="s">
        <v>80</v>
      </c>
      <c r="E55" s="288"/>
      <c r="F55" s="286"/>
      <c r="G55" s="286"/>
      <c r="H55" s="286"/>
      <c r="I55" s="283"/>
    </row>
    <row r="56" spans="1:9" ht="12.75" hidden="1" customHeight="1" x14ac:dyDescent="0.2">
      <c r="A56" s="266"/>
      <c r="B56" s="270"/>
      <c r="C56" s="287"/>
      <c r="D56" s="34" t="s">
        <v>81</v>
      </c>
      <c r="E56" s="290"/>
      <c r="F56" s="286">
        <f>29.4*1.055</f>
        <v>31.016999999999996</v>
      </c>
      <c r="G56" s="286">
        <f>29.4*1.055</f>
        <v>31.016999999999996</v>
      </c>
      <c r="H56" s="286"/>
      <c r="I56" s="283"/>
    </row>
    <row r="57" spans="1:9" ht="38.25" hidden="1" customHeight="1" x14ac:dyDescent="0.2">
      <c r="A57" s="266"/>
      <c r="B57" s="270"/>
      <c r="C57" s="287"/>
      <c r="D57" s="35" t="s">
        <v>82</v>
      </c>
      <c r="E57" s="290"/>
      <c r="F57" s="286"/>
      <c r="G57" s="286"/>
      <c r="H57" s="286"/>
      <c r="I57" s="283"/>
    </row>
    <row r="58" spans="1:9" ht="15" hidden="1" customHeight="1" x14ac:dyDescent="0.2">
      <c r="A58" s="266"/>
      <c r="B58" s="270"/>
      <c r="C58" s="283" t="s">
        <v>83</v>
      </c>
      <c r="D58" s="292" t="s">
        <v>84</v>
      </c>
      <c r="E58" s="285"/>
      <c r="F58" s="286"/>
      <c r="G58" s="286">
        <f>26.46*1.055</f>
        <v>27.915299999999998</v>
      </c>
      <c r="H58" s="286"/>
      <c r="I58" s="283"/>
    </row>
    <row r="59" spans="1:9" ht="15" hidden="1" customHeight="1" x14ac:dyDescent="0.2">
      <c r="A59" s="266"/>
      <c r="B59" s="270"/>
      <c r="C59" s="283"/>
      <c r="D59" s="293"/>
      <c r="E59" s="285"/>
      <c r="F59" s="286"/>
      <c r="G59" s="286"/>
      <c r="H59" s="286"/>
      <c r="I59" s="283"/>
    </row>
    <row r="60" spans="1:9" ht="23.25" hidden="1" customHeight="1" x14ac:dyDescent="0.2">
      <c r="A60" s="266"/>
      <c r="B60" s="270"/>
      <c r="C60" s="14" t="s">
        <v>54</v>
      </c>
      <c r="D60" s="14" t="s">
        <v>78</v>
      </c>
      <c r="E60" s="15">
        <f>30*1.055</f>
        <v>31.65</v>
      </c>
      <c r="F60" s="16">
        <f>27.3*1.055</f>
        <v>28.801500000000001</v>
      </c>
      <c r="G60" s="16">
        <f>27.3*1.055</f>
        <v>28.801500000000001</v>
      </c>
      <c r="H60" s="16"/>
      <c r="I60" s="14" t="s">
        <v>85</v>
      </c>
    </row>
    <row r="61" spans="1:9" ht="78.75" hidden="1" customHeight="1" x14ac:dyDescent="0.2">
      <c r="A61" s="267"/>
      <c r="B61" s="271"/>
      <c r="C61" s="14" t="s">
        <v>185</v>
      </c>
      <c r="D61" s="14" t="s">
        <v>64</v>
      </c>
      <c r="E61" s="15">
        <f>36*1.055</f>
        <v>37.979999999999997</v>
      </c>
      <c r="F61" s="16"/>
      <c r="G61" s="16"/>
      <c r="H61" s="16"/>
      <c r="I61" s="14"/>
    </row>
    <row r="62" spans="1:9" ht="36.75" hidden="1" customHeight="1" x14ac:dyDescent="0.2">
      <c r="A62" s="17" t="s">
        <v>86</v>
      </c>
      <c r="B62" s="27" t="s">
        <v>87</v>
      </c>
      <c r="C62" s="14" t="s">
        <v>52</v>
      </c>
      <c r="D62" s="14" t="s">
        <v>64</v>
      </c>
      <c r="E62" s="15">
        <f>63*1.055</f>
        <v>66.464999999999989</v>
      </c>
      <c r="F62" s="16">
        <f>52.5*1.055</f>
        <v>55.387499999999996</v>
      </c>
      <c r="G62" s="16">
        <f>52.5*1.055</f>
        <v>55.387499999999996</v>
      </c>
      <c r="H62" s="16"/>
      <c r="I62" s="14" t="s">
        <v>76</v>
      </c>
    </row>
    <row r="63" spans="1:9" hidden="1" x14ac:dyDescent="0.2">
      <c r="A63" s="17" t="s">
        <v>88</v>
      </c>
      <c r="B63" s="27" t="s">
        <v>89</v>
      </c>
      <c r="C63" s="14" t="s">
        <v>52</v>
      </c>
      <c r="D63" s="14" t="s">
        <v>64</v>
      </c>
      <c r="E63" s="15">
        <f>63*1.055</f>
        <v>66.464999999999989</v>
      </c>
      <c r="F63" s="16">
        <f>57.75*1.055</f>
        <v>60.926249999999996</v>
      </c>
      <c r="G63" s="18">
        <f>32.55*1.055</f>
        <v>34.340249999999997</v>
      </c>
      <c r="H63" s="16"/>
      <c r="I63" s="20" t="s">
        <v>90</v>
      </c>
    </row>
    <row r="64" spans="1:9" ht="37.5" hidden="1" customHeight="1" x14ac:dyDescent="0.2">
      <c r="A64" s="17" t="s">
        <v>91</v>
      </c>
      <c r="B64" s="27" t="s">
        <v>92</v>
      </c>
      <c r="C64" s="14" t="s">
        <v>52</v>
      </c>
      <c r="D64" s="14" t="s">
        <v>64</v>
      </c>
      <c r="E64" s="15">
        <f>45*1.055</f>
        <v>47.474999999999994</v>
      </c>
      <c r="F64" s="16">
        <f>47.25*1.055</f>
        <v>49.848749999999995</v>
      </c>
      <c r="G64" s="16">
        <f>32.55*1.055</f>
        <v>34.340249999999997</v>
      </c>
      <c r="H64" s="16"/>
      <c r="I64" s="20" t="s">
        <v>90</v>
      </c>
    </row>
    <row r="65" spans="1:9" ht="36" hidden="1" customHeight="1" x14ac:dyDescent="0.2">
      <c r="A65" s="17" t="s">
        <v>93</v>
      </c>
      <c r="B65" s="27" t="s">
        <v>94</v>
      </c>
      <c r="C65" s="14" t="s">
        <v>52</v>
      </c>
      <c r="D65" s="14" t="s">
        <v>64</v>
      </c>
      <c r="E65" s="15">
        <f>42*1.055</f>
        <v>44.309999999999995</v>
      </c>
      <c r="F65" s="16">
        <f>32.55*1.055</f>
        <v>34.340249999999997</v>
      </c>
      <c r="G65" s="16">
        <f>32.55*1.055</f>
        <v>34.340249999999997</v>
      </c>
      <c r="H65" s="16"/>
      <c r="I65" s="20" t="s">
        <v>90</v>
      </c>
    </row>
    <row r="66" spans="1:9" hidden="1" x14ac:dyDescent="0.2">
      <c r="A66" s="17" t="s">
        <v>95</v>
      </c>
      <c r="B66" s="27" t="s">
        <v>96</v>
      </c>
      <c r="C66" s="14" t="s">
        <v>52</v>
      </c>
      <c r="D66" s="14" t="s">
        <v>64</v>
      </c>
      <c r="E66" s="15">
        <f>42*1.055</f>
        <v>44.309999999999995</v>
      </c>
      <c r="F66" s="16">
        <f>57.75*1.055</f>
        <v>60.926249999999996</v>
      </c>
      <c r="G66" s="18">
        <f>33.6*1.055</f>
        <v>35.448</v>
      </c>
      <c r="H66" s="16"/>
      <c r="I66" s="20" t="s">
        <v>97</v>
      </c>
    </row>
    <row r="67" spans="1:9" hidden="1" x14ac:dyDescent="0.2">
      <c r="A67" s="243" t="s">
        <v>98</v>
      </c>
      <c r="B67" s="249" t="s">
        <v>99</v>
      </c>
      <c r="C67" s="14" t="s">
        <v>52</v>
      </c>
      <c r="D67" s="14" t="s">
        <v>64</v>
      </c>
      <c r="E67" s="15">
        <f>58*1.055</f>
        <v>61.19</v>
      </c>
      <c r="F67" s="16">
        <f>57.75*1.055</f>
        <v>60.926249999999996</v>
      </c>
      <c r="G67" s="16">
        <f>31.5*1.055</f>
        <v>33.232499999999995</v>
      </c>
      <c r="H67" s="16"/>
      <c r="I67" s="284" t="s">
        <v>100</v>
      </c>
    </row>
    <row r="68" spans="1:9" ht="12.75" hidden="1" customHeight="1" x14ac:dyDescent="0.2">
      <c r="A68" s="243"/>
      <c r="B68" s="249"/>
      <c r="C68" s="283" t="s">
        <v>52</v>
      </c>
      <c r="D68" s="28" t="s">
        <v>101</v>
      </c>
      <c r="E68" s="285"/>
      <c r="F68" s="286">
        <f t="shared" ref="F68:F69" si="1">57.75*1.055</f>
        <v>60.926249999999996</v>
      </c>
      <c r="G68" s="286"/>
      <c r="H68" s="286"/>
      <c r="I68" s="284"/>
    </row>
    <row r="69" spans="1:9" ht="41.25" hidden="1" customHeight="1" x14ac:dyDescent="0.2">
      <c r="A69" s="243"/>
      <c r="B69" s="249"/>
      <c r="C69" s="283"/>
      <c r="D69" s="28" t="s">
        <v>70</v>
      </c>
      <c r="E69" s="285"/>
      <c r="F69" s="286">
        <f t="shared" si="1"/>
        <v>60.926249999999996</v>
      </c>
      <c r="G69" s="286"/>
      <c r="H69" s="286"/>
      <c r="I69" s="284"/>
    </row>
    <row r="70" spans="1:9" ht="44.25" hidden="1" customHeight="1" x14ac:dyDescent="0.2">
      <c r="A70" s="17" t="s">
        <v>102</v>
      </c>
      <c r="B70" s="27" t="s">
        <v>187</v>
      </c>
      <c r="C70" s="14" t="s">
        <v>52</v>
      </c>
      <c r="D70" s="14" t="s">
        <v>64</v>
      </c>
      <c r="E70" s="15">
        <f>63*1.055</f>
        <v>66.464999999999989</v>
      </c>
      <c r="F70" s="16">
        <f t="shared" ref="F70:G71" si="2">57.75*1.055</f>
        <v>60.926249999999996</v>
      </c>
      <c r="G70" s="16">
        <f t="shared" si="2"/>
        <v>60.926249999999996</v>
      </c>
      <c r="H70" s="16"/>
      <c r="I70" s="20" t="s">
        <v>97</v>
      </c>
    </row>
    <row r="71" spans="1:9" hidden="1" x14ac:dyDescent="0.2">
      <c r="A71" s="243" t="s">
        <v>103</v>
      </c>
      <c r="B71" s="249" t="s">
        <v>104</v>
      </c>
      <c r="C71" s="269" t="s">
        <v>188</v>
      </c>
      <c r="D71" s="36" t="s">
        <v>64</v>
      </c>
      <c r="E71" s="15">
        <f>63*1.055</f>
        <v>66.464999999999989</v>
      </c>
      <c r="F71" s="16">
        <f t="shared" si="2"/>
        <v>60.926249999999996</v>
      </c>
      <c r="G71" s="16">
        <f t="shared" si="2"/>
        <v>60.926249999999996</v>
      </c>
      <c r="H71" s="16"/>
      <c r="I71" s="20" t="s">
        <v>105</v>
      </c>
    </row>
    <row r="72" spans="1:9" ht="15.75" hidden="1" customHeight="1" x14ac:dyDescent="0.2">
      <c r="A72" s="243"/>
      <c r="B72" s="249"/>
      <c r="C72" s="270"/>
      <c r="D72" s="36" t="s">
        <v>68</v>
      </c>
      <c r="E72" s="315">
        <v>66.464999999999989</v>
      </c>
      <c r="F72" s="316">
        <v>60.926249999999996</v>
      </c>
      <c r="G72" s="286">
        <f>47.25*1.055</f>
        <v>49.848749999999995</v>
      </c>
      <c r="H72" s="286"/>
      <c r="I72" s="284" t="s">
        <v>90</v>
      </c>
    </row>
    <row r="73" spans="1:9" ht="25.5" hidden="1" customHeight="1" x14ac:dyDescent="0.2">
      <c r="A73" s="243"/>
      <c r="B73" s="249"/>
      <c r="C73" s="271"/>
      <c r="D73" s="37" t="s">
        <v>189</v>
      </c>
      <c r="E73" s="315"/>
      <c r="F73" s="317"/>
      <c r="G73" s="286"/>
      <c r="H73" s="286"/>
      <c r="I73" s="284"/>
    </row>
    <row r="74" spans="1:9" ht="51" hidden="1" x14ac:dyDescent="0.2">
      <c r="A74" s="243"/>
      <c r="B74" s="249"/>
      <c r="C74" s="37" t="s">
        <v>190</v>
      </c>
      <c r="D74" s="37" t="s">
        <v>64</v>
      </c>
      <c r="E74" s="38">
        <f>63*1.055</f>
        <v>66.464999999999989</v>
      </c>
      <c r="F74" s="39"/>
      <c r="G74" s="16"/>
      <c r="H74" s="16"/>
      <c r="I74" s="20"/>
    </row>
    <row r="75" spans="1:9" hidden="1" x14ac:dyDescent="0.2">
      <c r="A75" s="243"/>
      <c r="B75" s="249"/>
      <c r="C75" s="272" t="s">
        <v>54</v>
      </c>
      <c r="D75" s="40" t="s">
        <v>78</v>
      </c>
      <c r="E75" s="21"/>
      <c r="F75" s="16">
        <f>27.3*1.055</f>
        <v>28.801500000000001</v>
      </c>
      <c r="G75" s="16">
        <f>27.3*1.055</f>
        <v>28.801500000000001</v>
      </c>
      <c r="H75" s="16">
        <f>27.3*1.055</f>
        <v>28.801500000000001</v>
      </c>
      <c r="I75" s="284" t="s">
        <v>85</v>
      </c>
    </row>
    <row r="76" spans="1:9" ht="12.75" hidden="1" customHeight="1" x14ac:dyDescent="0.2">
      <c r="A76" s="243"/>
      <c r="B76" s="249"/>
      <c r="C76" s="273"/>
      <c r="D76" s="34" t="s">
        <v>106</v>
      </c>
      <c r="E76" s="290"/>
      <c r="F76" s="286">
        <f>35.7*1.055</f>
        <v>37.663499999999999</v>
      </c>
      <c r="G76" s="286">
        <f>35.7*1.055</f>
        <v>37.663499999999999</v>
      </c>
      <c r="H76" s="286">
        <f>35.7*1.055</f>
        <v>37.663499999999999</v>
      </c>
      <c r="I76" s="284"/>
    </row>
    <row r="77" spans="1:9" ht="61.5" hidden="1" customHeight="1" x14ac:dyDescent="0.2">
      <c r="A77" s="243"/>
      <c r="B77" s="249"/>
      <c r="C77" s="273"/>
      <c r="D77" s="40" t="s">
        <v>80</v>
      </c>
      <c r="E77" s="290"/>
      <c r="F77" s="286"/>
      <c r="G77" s="286"/>
      <c r="H77" s="286"/>
      <c r="I77" s="284"/>
    </row>
    <row r="78" spans="1:9" ht="12.75" hidden="1" customHeight="1" x14ac:dyDescent="0.2">
      <c r="A78" s="243"/>
      <c r="B78" s="249"/>
      <c r="C78" s="273"/>
      <c r="D78" s="34" t="s">
        <v>64</v>
      </c>
      <c r="E78" s="290"/>
      <c r="F78" s="286">
        <f>27.3*1.055</f>
        <v>28.801500000000001</v>
      </c>
      <c r="G78" s="286">
        <f>27.3*1.055</f>
        <v>28.801500000000001</v>
      </c>
      <c r="H78" s="286"/>
      <c r="I78" s="284"/>
    </row>
    <row r="79" spans="1:9" ht="54" hidden="1" customHeight="1" x14ac:dyDescent="0.2">
      <c r="A79" s="243"/>
      <c r="B79" s="249"/>
      <c r="C79" s="274"/>
      <c r="D79" s="35" t="s">
        <v>107</v>
      </c>
      <c r="E79" s="290"/>
      <c r="F79" s="286"/>
      <c r="G79" s="286"/>
      <c r="H79" s="286"/>
      <c r="I79" s="284"/>
    </row>
    <row r="80" spans="1:9" ht="63" hidden="1" customHeight="1" x14ac:dyDescent="0.2">
      <c r="A80" s="17" t="s">
        <v>108</v>
      </c>
      <c r="B80" s="27" t="s">
        <v>109</v>
      </c>
      <c r="C80" s="14" t="s">
        <v>52</v>
      </c>
      <c r="D80" s="37" t="s">
        <v>64</v>
      </c>
      <c r="E80" s="15">
        <f>63*1.055</f>
        <v>66.464999999999989</v>
      </c>
      <c r="F80" s="16">
        <f t="shared" ref="F80:G81" si="3">57.75*1.055</f>
        <v>60.926249999999996</v>
      </c>
      <c r="G80" s="16">
        <f t="shared" si="3"/>
        <v>60.926249999999996</v>
      </c>
      <c r="H80" s="16"/>
      <c r="I80" s="20" t="s">
        <v>97</v>
      </c>
    </row>
    <row r="81" spans="1:9" hidden="1" x14ac:dyDescent="0.2">
      <c r="A81" s="243" t="s">
        <v>110</v>
      </c>
      <c r="B81" s="249" t="s">
        <v>111</v>
      </c>
      <c r="C81" s="14" t="s">
        <v>52</v>
      </c>
      <c r="D81" s="14" t="s">
        <v>64</v>
      </c>
      <c r="E81" s="15">
        <f>63*1.055</f>
        <v>66.464999999999989</v>
      </c>
      <c r="F81" s="16">
        <f t="shared" si="3"/>
        <v>60.926249999999996</v>
      </c>
      <c r="G81" s="16">
        <f t="shared" si="3"/>
        <v>60.926249999999996</v>
      </c>
      <c r="H81" s="16"/>
      <c r="I81" s="284" t="s">
        <v>112</v>
      </c>
    </row>
    <row r="82" spans="1:9" ht="12.75" hidden="1" customHeight="1" x14ac:dyDescent="0.2">
      <c r="A82" s="243"/>
      <c r="B82" s="249"/>
      <c r="C82" s="283" t="s">
        <v>52</v>
      </c>
      <c r="D82" s="14" t="s">
        <v>68</v>
      </c>
      <c r="E82" s="313">
        <f>63*1.055</f>
        <v>66.464999999999989</v>
      </c>
      <c r="F82" s="286">
        <f>47.25*1.055</f>
        <v>49.848749999999995</v>
      </c>
      <c r="G82" s="286"/>
      <c r="H82" s="286"/>
      <c r="I82" s="284"/>
    </row>
    <row r="83" spans="1:9" ht="45" hidden="1" customHeight="1" x14ac:dyDescent="0.2">
      <c r="A83" s="243"/>
      <c r="B83" s="249"/>
      <c r="C83" s="283"/>
      <c r="D83" s="37" t="s">
        <v>189</v>
      </c>
      <c r="E83" s="313"/>
      <c r="F83" s="286"/>
      <c r="G83" s="286"/>
      <c r="H83" s="286"/>
      <c r="I83" s="284"/>
    </row>
    <row r="84" spans="1:9" ht="19.5" hidden="1" customHeight="1" x14ac:dyDescent="0.2">
      <c r="A84" s="243"/>
      <c r="B84" s="249"/>
      <c r="C84" s="14" t="s">
        <v>54</v>
      </c>
      <c r="D84" s="36" t="s">
        <v>78</v>
      </c>
      <c r="E84" s="15">
        <f>30*1.055</f>
        <v>31.65</v>
      </c>
      <c r="F84" s="16">
        <f>27.3*1.055</f>
        <v>28.801500000000001</v>
      </c>
      <c r="G84" s="16">
        <f>27.3*1.055</f>
        <v>28.801500000000001</v>
      </c>
      <c r="H84" s="16">
        <f>27.3*1.055</f>
        <v>28.801500000000001</v>
      </c>
      <c r="I84" s="284" t="s">
        <v>85</v>
      </c>
    </row>
    <row r="85" spans="1:9" ht="15.75" hidden="1" customHeight="1" x14ac:dyDescent="0.2">
      <c r="A85" s="243"/>
      <c r="B85" s="249"/>
      <c r="C85" s="314" t="s">
        <v>54</v>
      </c>
      <c r="D85" s="31" t="s">
        <v>106</v>
      </c>
      <c r="E85" s="288"/>
      <c r="F85" s="286">
        <f>35.7*1.055</f>
        <v>37.663499999999999</v>
      </c>
      <c r="G85" s="286">
        <f>35.7*1.055</f>
        <v>37.663499999999999</v>
      </c>
      <c r="H85" s="286">
        <f>35.7*1.055</f>
        <v>37.663499999999999</v>
      </c>
      <c r="I85" s="284"/>
    </row>
    <row r="86" spans="1:9" ht="30" hidden="1" customHeight="1" x14ac:dyDescent="0.2">
      <c r="A86" s="243"/>
      <c r="B86" s="249"/>
      <c r="C86" s="314"/>
      <c r="D86" s="41" t="s">
        <v>80</v>
      </c>
      <c r="E86" s="288"/>
      <c r="F86" s="286"/>
      <c r="G86" s="286"/>
      <c r="H86" s="286"/>
      <c r="I86" s="284"/>
    </row>
    <row r="87" spans="1:9" ht="52.5" hidden="1" customHeight="1" x14ac:dyDescent="0.2">
      <c r="A87" s="17" t="s">
        <v>113</v>
      </c>
      <c r="B87" s="27" t="s">
        <v>114</v>
      </c>
      <c r="C87" s="14" t="s">
        <v>52</v>
      </c>
      <c r="D87" s="37" t="s">
        <v>64</v>
      </c>
      <c r="E87" s="42">
        <f>63*1.055</f>
        <v>66.464999999999989</v>
      </c>
      <c r="F87" s="16">
        <f>32.55*1.055</f>
        <v>34.340249999999997</v>
      </c>
      <c r="G87" s="16">
        <f>32.55*1.055</f>
        <v>34.340249999999997</v>
      </c>
      <c r="H87" s="16"/>
      <c r="I87" s="20" t="s">
        <v>97</v>
      </c>
    </row>
    <row r="88" spans="1:9" hidden="1" x14ac:dyDescent="0.2">
      <c r="A88" s="17" t="s">
        <v>115</v>
      </c>
      <c r="B88" s="27" t="s">
        <v>116</v>
      </c>
      <c r="C88" s="14" t="s">
        <v>52</v>
      </c>
      <c r="D88" s="14" t="s">
        <v>64</v>
      </c>
      <c r="E88" s="15">
        <f>63*1.055</f>
        <v>66.464999999999989</v>
      </c>
      <c r="F88" s="16">
        <f t="shared" ref="F88:G91" si="4">57.75*1.055</f>
        <v>60.926249999999996</v>
      </c>
      <c r="G88" s="16">
        <f t="shared" si="4"/>
        <v>60.926249999999996</v>
      </c>
      <c r="H88" s="16"/>
      <c r="I88" s="20" t="s">
        <v>90</v>
      </c>
    </row>
    <row r="89" spans="1:9" hidden="1" x14ac:dyDescent="0.2">
      <c r="A89" s="243" t="s">
        <v>117</v>
      </c>
      <c r="B89" s="249" t="s">
        <v>118</v>
      </c>
      <c r="C89" s="14" t="s">
        <v>52</v>
      </c>
      <c r="D89" s="36" t="s">
        <v>64</v>
      </c>
      <c r="E89" s="15">
        <f>63*1.055</f>
        <v>66.464999999999989</v>
      </c>
      <c r="F89" s="16">
        <f t="shared" si="4"/>
        <v>60.926249999999996</v>
      </c>
      <c r="G89" s="16">
        <f t="shared" si="4"/>
        <v>60.926249999999996</v>
      </c>
      <c r="H89" s="16"/>
      <c r="I89" s="284" t="s">
        <v>112</v>
      </c>
    </row>
    <row r="90" spans="1:9" ht="12.75" hidden="1" customHeight="1" x14ac:dyDescent="0.2">
      <c r="A90" s="243"/>
      <c r="B90" s="249"/>
      <c r="C90" s="287" t="s">
        <v>52</v>
      </c>
      <c r="D90" s="36" t="s">
        <v>101</v>
      </c>
      <c r="E90" s="315">
        <f>68*1.055</f>
        <v>71.739999999999995</v>
      </c>
      <c r="F90" s="319">
        <f t="shared" si="4"/>
        <v>60.926249999999996</v>
      </c>
      <c r="G90" s="286">
        <f>47.25*1.055</f>
        <v>49.848749999999995</v>
      </c>
      <c r="H90" s="286"/>
      <c r="I90" s="284"/>
    </row>
    <row r="91" spans="1:9" ht="25.5" hidden="1" customHeight="1" x14ac:dyDescent="0.2">
      <c r="A91" s="243"/>
      <c r="B91" s="249"/>
      <c r="C91" s="287"/>
      <c r="D91" s="37" t="s">
        <v>189</v>
      </c>
      <c r="E91" s="315"/>
      <c r="F91" s="320">
        <f t="shared" si="4"/>
        <v>60.926249999999996</v>
      </c>
      <c r="G91" s="286"/>
      <c r="H91" s="286"/>
      <c r="I91" s="284"/>
    </row>
    <row r="92" spans="1:9" hidden="1" x14ac:dyDescent="0.2">
      <c r="A92" s="243"/>
      <c r="B92" s="249"/>
      <c r="C92" s="14" t="s">
        <v>54</v>
      </c>
      <c r="D92" s="43" t="s">
        <v>78</v>
      </c>
      <c r="E92" s="15"/>
      <c r="F92" s="16">
        <f>27.3*1.055</f>
        <v>28.801500000000001</v>
      </c>
      <c r="G92" s="16">
        <f>27.3*1.055</f>
        <v>28.801500000000001</v>
      </c>
      <c r="H92" s="16">
        <f>27.3*1.055</f>
        <v>28.801500000000001</v>
      </c>
      <c r="I92" s="284" t="s">
        <v>85</v>
      </c>
    </row>
    <row r="93" spans="1:9" ht="12.75" hidden="1" customHeight="1" x14ac:dyDescent="0.2">
      <c r="A93" s="243"/>
      <c r="B93" s="249"/>
      <c r="C93" s="314" t="s">
        <v>54</v>
      </c>
      <c r="D93" s="31" t="s">
        <v>119</v>
      </c>
      <c r="E93" s="288"/>
      <c r="F93" s="286">
        <f>35.7*1.055</f>
        <v>37.663499999999999</v>
      </c>
      <c r="G93" s="286">
        <f>35.7*1.055</f>
        <v>37.663499999999999</v>
      </c>
      <c r="H93" s="286">
        <f>35.7*1.055</f>
        <v>37.663499999999999</v>
      </c>
      <c r="I93" s="284"/>
    </row>
    <row r="94" spans="1:9" ht="30" hidden="1" customHeight="1" x14ac:dyDescent="0.2">
      <c r="A94" s="243"/>
      <c r="B94" s="249"/>
      <c r="C94" s="314"/>
      <c r="D94" s="41" t="s">
        <v>80</v>
      </c>
      <c r="E94" s="288"/>
      <c r="F94" s="286"/>
      <c r="G94" s="286"/>
      <c r="H94" s="286"/>
      <c r="I94" s="284"/>
    </row>
    <row r="95" spans="1:9" hidden="1" x14ac:dyDescent="0.2">
      <c r="A95" s="17" t="s">
        <v>120</v>
      </c>
      <c r="B95" s="27" t="s">
        <v>121</v>
      </c>
      <c r="C95" s="14" t="s">
        <v>52</v>
      </c>
      <c r="D95" s="37" t="s">
        <v>64</v>
      </c>
      <c r="E95" s="15">
        <f>63*1.055</f>
        <v>66.464999999999989</v>
      </c>
      <c r="F95" s="16">
        <f>57.75*1.055</f>
        <v>60.926249999999996</v>
      </c>
      <c r="G95" s="16">
        <f>57.75*1.055</f>
        <v>60.926249999999996</v>
      </c>
      <c r="H95" s="16"/>
      <c r="I95" s="20" t="s">
        <v>90</v>
      </c>
    </row>
    <row r="96" spans="1:9" hidden="1" x14ac:dyDescent="0.2">
      <c r="A96" s="44" t="s">
        <v>163</v>
      </c>
      <c r="B96" s="281" t="s">
        <v>122</v>
      </c>
      <c r="C96" s="281"/>
      <c r="D96" s="281"/>
      <c r="E96" s="281"/>
      <c r="F96" s="281"/>
      <c r="G96" s="281"/>
      <c r="H96" s="281"/>
      <c r="I96" s="281"/>
    </row>
    <row r="97" spans="1:9" hidden="1" x14ac:dyDescent="0.2">
      <c r="A97" s="17" t="s">
        <v>123</v>
      </c>
      <c r="B97" s="27" t="s">
        <v>124</v>
      </c>
      <c r="C97" s="14" t="s">
        <v>52</v>
      </c>
      <c r="D97" s="14" t="s">
        <v>78</v>
      </c>
      <c r="E97" s="15"/>
      <c r="F97" s="16"/>
      <c r="G97" s="16"/>
      <c r="H97" s="16"/>
      <c r="I97" s="20" t="s">
        <v>69</v>
      </c>
    </row>
    <row r="98" spans="1:9" hidden="1" x14ac:dyDescent="0.2">
      <c r="A98" s="17" t="s">
        <v>125</v>
      </c>
      <c r="B98" s="27" t="s">
        <v>126</v>
      </c>
      <c r="C98" s="14" t="s">
        <v>52</v>
      </c>
      <c r="D98" s="14" t="s">
        <v>78</v>
      </c>
      <c r="E98" s="15"/>
      <c r="F98" s="16"/>
      <c r="G98" s="16"/>
      <c r="H98" s="16"/>
      <c r="I98" s="20" t="s">
        <v>69</v>
      </c>
    </row>
    <row r="99" spans="1:9" hidden="1" x14ac:dyDescent="0.2">
      <c r="A99" s="243" t="s">
        <v>127</v>
      </c>
      <c r="B99" s="249" t="s">
        <v>128</v>
      </c>
      <c r="C99" s="14" t="s">
        <v>52</v>
      </c>
      <c r="D99" s="14" t="s">
        <v>78</v>
      </c>
      <c r="E99" s="15"/>
      <c r="F99" s="16"/>
      <c r="G99" s="16"/>
      <c r="H99" s="16"/>
      <c r="I99" s="284" t="s">
        <v>76</v>
      </c>
    </row>
    <row r="100" spans="1:9" ht="12.75" hidden="1" customHeight="1" x14ac:dyDescent="0.2">
      <c r="A100" s="243"/>
      <c r="B100" s="249"/>
      <c r="C100" s="283" t="s">
        <v>77</v>
      </c>
      <c r="D100" s="14" t="s">
        <v>129</v>
      </c>
      <c r="E100" s="313"/>
      <c r="F100" s="286"/>
      <c r="G100" s="286"/>
      <c r="H100" s="286"/>
      <c r="I100" s="284"/>
    </row>
    <row r="101" spans="1:9" ht="25.5" hidden="1" customHeight="1" x14ac:dyDescent="0.2">
      <c r="A101" s="243"/>
      <c r="B101" s="249"/>
      <c r="C101" s="283"/>
      <c r="D101" s="14" t="s">
        <v>107</v>
      </c>
      <c r="E101" s="313"/>
      <c r="F101" s="286"/>
      <c r="G101" s="286"/>
      <c r="H101" s="286"/>
      <c r="I101" s="284"/>
    </row>
    <row r="102" spans="1:9" ht="64.5" hidden="1" customHeight="1" x14ac:dyDescent="0.2">
      <c r="A102" s="243"/>
      <c r="B102" s="249"/>
      <c r="C102" s="14" t="s">
        <v>54</v>
      </c>
      <c r="D102" s="14" t="s">
        <v>130</v>
      </c>
      <c r="E102" s="15"/>
      <c r="F102" s="16"/>
      <c r="G102" s="16"/>
      <c r="H102" s="16"/>
      <c r="I102" s="20" t="s">
        <v>85</v>
      </c>
    </row>
    <row r="103" spans="1:9" ht="25.5" hidden="1" x14ac:dyDescent="0.2">
      <c r="A103" s="17">
        <v>210201</v>
      </c>
      <c r="B103" s="27" t="s">
        <v>131</v>
      </c>
      <c r="C103" s="14" t="s">
        <v>52</v>
      </c>
      <c r="D103" s="14" t="s">
        <v>78</v>
      </c>
      <c r="E103" s="15"/>
      <c r="F103" s="16"/>
      <c r="G103" s="16"/>
      <c r="H103" s="16"/>
      <c r="I103" s="20" t="s">
        <v>97</v>
      </c>
    </row>
    <row r="104" spans="1:9" hidden="1" x14ac:dyDescent="0.2">
      <c r="A104" s="17" t="s">
        <v>152</v>
      </c>
      <c r="B104" s="27" t="s">
        <v>132</v>
      </c>
      <c r="C104" s="14" t="s">
        <v>52</v>
      </c>
      <c r="D104" s="14" t="s">
        <v>78</v>
      </c>
      <c r="E104" s="15"/>
      <c r="F104" s="16"/>
      <c r="G104" s="16"/>
      <c r="H104" s="16"/>
      <c r="I104" s="20" t="s">
        <v>97</v>
      </c>
    </row>
    <row r="105" spans="1:9" hidden="1" x14ac:dyDescent="0.2">
      <c r="A105" s="17">
        <v>210312</v>
      </c>
      <c r="B105" s="27" t="s">
        <v>133</v>
      </c>
      <c r="C105" s="14" t="s">
        <v>52</v>
      </c>
      <c r="D105" s="14" t="s">
        <v>78</v>
      </c>
      <c r="E105" s="15"/>
      <c r="F105" s="16"/>
      <c r="G105" s="16"/>
      <c r="H105" s="16"/>
      <c r="I105" s="20" t="s">
        <v>97</v>
      </c>
    </row>
    <row r="106" spans="1:9" hidden="1" x14ac:dyDescent="0.2">
      <c r="A106" s="17">
        <v>210401</v>
      </c>
      <c r="B106" s="27" t="s">
        <v>134</v>
      </c>
      <c r="C106" s="14" t="s">
        <v>52</v>
      </c>
      <c r="D106" s="14" t="s">
        <v>78</v>
      </c>
      <c r="E106" s="15"/>
      <c r="F106" s="16"/>
      <c r="G106" s="16"/>
      <c r="H106" s="16"/>
      <c r="I106" s="20" t="s">
        <v>90</v>
      </c>
    </row>
    <row r="107" spans="1:9" ht="48" hidden="1" customHeight="1" x14ac:dyDescent="0.2">
      <c r="A107" s="17" t="s">
        <v>153</v>
      </c>
      <c r="B107" s="27" t="s">
        <v>55</v>
      </c>
      <c r="C107" s="14" t="s">
        <v>52</v>
      </c>
      <c r="D107" s="14" t="s">
        <v>78</v>
      </c>
      <c r="E107" s="15"/>
      <c r="F107" s="16"/>
      <c r="G107" s="16"/>
      <c r="H107" s="16"/>
      <c r="I107" s="20" t="s">
        <v>97</v>
      </c>
    </row>
    <row r="108" spans="1:9" hidden="1" x14ac:dyDescent="0.2">
      <c r="A108" s="17">
        <v>210403</v>
      </c>
      <c r="B108" s="27" t="s">
        <v>135</v>
      </c>
      <c r="C108" s="14" t="s">
        <v>52</v>
      </c>
      <c r="D108" s="14" t="s">
        <v>78</v>
      </c>
      <c r="E108" s="15"/>
      <c r="F108" s="16"/>
      <c r="G108" s="16"/>
      <c r="H108" s="16"/>
      <c r="I108" s="20" t="s">
        <v>90</v>
      </c>
    </row>
    <row r="109" spans="1:9" ht="31.5" hidden="1" customHeight="1" x14ac:dyDescent="0.2">
      <c r="A109" s="243" t="s">
        <v>154</v>
      </c>
      <c r="B109" s="249" t="s">
        <v>51</v>
      </c>
      <c r="C109" s="14" t="s">
        <v>52</v>
      </c>
      <c r="D109" s="14" t="s">
        <v>78</v>
      </c>
      <c r="E109" s="15"/>
      <c r="F109" s="16"/>
      <c r="G109" s="16"/>
      <c r="H109" s="16"/>
      <c r="I109" s="20" t="s">
        <v>90</v>
      </c>
    </row>
    <row r="110" spans="1:9" hidden="1" x14ac:dyDescent="0.2">
      <c r="A110" s="243"/>
      <c r="B110" s="249"/>
      <c r="C110" s="14" t="s">
        <v>77</v>
      </c>
      <c r="D110" s="14" t="s">
        <v>130</v>
      </c>
      <c r="E110" s="15"/>
      <c r="F110" s="16"/>
      <c r="G110" s="16"/>
      <c r="H110" s="16"/>
      <c r="I110" s="284" t="s">
        <v>85</v>
      </c>
    </row>
    <row r="111" spans="1:9" hidden="1" x14ac:dyDescent="0.2">
      <c r="A111" s="243"/>
      <c r="B111" s="249"/>
      <c r="C111" s="269" t="s">
        <v>54</v>
      </c>
      <c r="D111" s="14" t="s">
        <v>130</v>
      </c>
      <c r="E111" s="15"/>
      <c r="F111" s="16"/>
      <c r="G111" s="16"/>
      <c r="H111" s="16"/>
      <c r="I111" s="284"/>
    </row>
    <row r="112" spans="1:9" ht="12.75" hidden="1" customHeight="1" x14ac:dyDescent="0.2">
      <c r="A112" s="243"/>
      <c r="B112" s="249"/>
      <c r="C112" s="270"/>
      <c r="D112" s="14" t="s">
        <v>136</v>
      </c>
      <c r="E112" s="318"/>
      <c r="F112" s="291"/>
      <c r="G112" s="291"/>
      <c r="H112" s="286"/>
      <c r="I112" s="284"/>
    </row>
    <row r="113" spans="1:9" ht="30" hidden="1" customHeight="1" x14ac:dyDescent="0.2">
      <c r="A113" s="243"/>
      <c r="B113" s="249"/>
      <c r="C113" s="271"/>
      <c r="D113" s="14" t="s">
        <v>80</v>
      </c>
      <c r="E113" s="318"/>
      <c r="F113" s="291"/>
      <c r="G113" s="291"/>
      <c r="H113" s="286"/>
      <c r="I113" s="284"/>
    </row>
    <row r="114" spans="1:9" ht="12.75" hidden="1" customHeight="1" x14ac:dyDescent="0.2">
      <c r="A114" s="243"/>
      <c r="B114" s="249"/>
      <c r="C114" s="283" t="s">
        <v>54</v>
      </c>
      <c r="D114" s="14" t="s">
        <v>137</v>
      </c>
      <c r="E114" s="318"/>
      <c r="F114" s="291"/>
      <c r="G114" s="291"/>
      <c r="H114" s="286"/>
      <c r="I114" s="284"/>
    </row>
    <row r="115" spans="1:9" ht="36" hidden="1" customHeight="1" x14ac:dyDescent="0.2">
      <c r="A115" s="243"/>
      <c r="B115" s="249"/>
      <c r="C115" s="283"/>
      <c r="D115" s="14" t="s">
        <v>70</v>
      </c>
      <c r="E115" s="318"/>
      <c r="F115" s="291"/>
      <c r="G115" s="291"/>
      <c r="H115" s="286"/>
      <c r="I115" s="284"/>
    </row>
    <row r="116" spans="1:9" ht="24.75" hidden="1" customHeight="1" x14ac:dyDescent="0.2">
      <c r="A116" s="243" t="s">
        <v>155</v>
      </c>
      <c r="B116" s="249" t="s">
        <v>31</v>
      </c>
      <c r="C116" s="14" t="s">
        <v>52</v>
      </c>
      <c r="D116" s="14" t="s">
        <v>78</v>
      </c>
      <c r="E116" s="15"/>
      <c r="F116" s="16"/>
      <c r="G116" s="16"/>
      <c r="H116" s="16"/>
      <c r="I116" s="20" t="s">
        <v>97</v>
      </c>
    </row>
    <row r="117" spans="1:9" ht="46.5" hidden="1" customHeight="1" x14ac:dyDescent="0.2">
      <c r="A117" s="243"/>
      <c r="B117" s="249"/>
      <c r="C117" s="14" t="s">
        <v>54</v>
      </c>
      <c r="D117" s="14" t="s">
        <v>130</v>
      </c>
      <c r="E117" s="15"/>
      <c r="F117" s="16"/>
      <c r="G117" s="16"/>
      <c r="H117" s="16"/>
      <c r="I117" s="20" t="s">
        <v>85</v>
      </c>
    </row>
    <row r="118" spans="1:9" hidden="1" x14ac:dyDescent="0.2">
      <c r="A118" s="243" t="s">
        <v>156</v>
      </c>
      <c r="B118" s="249" t="s">
        <v>33</v>
      </c>
      <c r="C118" s="14" t="s">
        <v>52</v>
      </c>
      <c r="D118" s="14" t="s">
        <v>138</v>
      </c>
      <c r="E118" s="15"/>
      <c r="F118" s="16"/>
      <c r="G118" s="16"/>
      <c r="H118" s="16"/>
      <c r="I118" s="20" t="s">
        <v>90</v>
      </c>
    </row>
    <row r="119" spans="1:9" ht="30" hidden="1" customHeight="1" x14ac:dyDescent="0.2">
      <c r="A119" s="243"/>
      <c r="B119" s="249"/>
      <c r="C119" s="14" t="s">
        <v>77</v>
      </c>
      <c r="D119" s="14" t="s">
        <v>130</v>
      </c>
      <c r="E119" s="15"/>
      <c r="F119" s="16"/>
      <c r="G119" s="16"/>
      <c r="H119" s="16"/>
      <c r="I119" s="284" t="s">
        <v>85</v>
      </c>
    </row>
    <row r="120" spans="1:9" ht="18.75" hidden="1" customHeight="1" x14ac:dyDescent="0.2">
      <c r="A120" s="243"/>
      <c r="B120" s="249"/>
      <c r="C120" s="269" t="s">
        <v>54</v>
      </c>
      <c r="D120" s="36" t="s">
        <v>130</v>
      </c>
      <c r="E120" s="15"/>
      <c r="F120" s="16"/>
      <c r="G120" s="16"/>
      <c r="H120" s="16"/>
      <c r="I120" s="284"/>
    </row>
    <row r="121" spans="1:9" ht="17.25" hidden="1" customHeight="1" x14ac:dyDescent="0.2">
      <c r="A121" s="243"/>
      <c r="B121" s="249"/>
      <c r="C121" s="270"/>
      <c r="D121" s="36" t="s">
        <v>136</v>
      </c>
      <c r="E121" s="321"/>
      <c r="F121" s="291"/>
      <c r="G121" s="291"/>
      <c r="H121" s="286"/>
      <c r="I121" s="284"/>
    </row>
    <row r="122" spans="1:9" ht="27.75" hidden="1" customHeight="1" x14ac:dyDescent="0.2">
      <c r="A122" s="243"/>
      <c r="B122" s="249"/>
      <c r="C122" s="271"/>
      <c r="D122" s="37" t="s">
        <v>80</v>
      </c>
      <c r="E122" s="321"/>
      <c r="F122" s="291"/>
      <c r="G122" s="291"/>
      <c r="H122" s="286"/>
      <c r="I122" s="284"/>
    </row>
    <row r="123" spans="1:9" ht="16.5" hidden="1" customHeight="1" x14ac:dyDescent="0.2">
      <c r="A123" s="243"/>
      <c r="B123" s="249"/>
      <c r="C123" s="283" t="s">
        <v>54</v>
      </c>
      <c r="D123" s="37" t="s">
        <v>139</v>
      </c>
      <c r="E123" s="318"/>
      <c r="F123" s="291"/>
      <c r="G123" s="291"/>
      <c r="H123" s="286"/>
      <c r="I123" s="284"/>
    </row>
    <row r="124" spans="1:9" ht="33.75" hidden="1" customHeight="1" x14ac:dyDescent="0.2">
      <c r="A124" s="243"/>
      <c r="B124" s="249"/>
      <c r="C124" s="283"/>
      <c r="D124" s="14" t="s">
        <v>70</v>
      </c>
      <c r="E124" s="318"/>
      <c r="F124" s="291"/>
      <c r="G124" s="291"/>
      <c r="H124" s="286"/>
      <c r="I124" s="284"/>
    </row>
    <row r="125" spans="1:9" s="50" customFormat="1" ht="60" hidden="1" customHeight="1" x14ac:dyDescent="0.2">
      <c r="A125" s="45" t="s">
        <v>157</v>
      </c>
      <c r="B125" s="46" t="s">
        <v>140</v>
      </c>
      <c r="C125" s="47" t="s">
        <v>52</v>
      </c>
      <c r="D125" s="47" t="s">
        <v>78</v>
      </c>
      <c r="E125" s="48">
        <f>53*1.055</f>
        <v>55.914999999999999</v>
      </c>
      <c r="F125" s="49">
        <f>48.3*1.055</f>
        <v>50.956499999999991</v>
      </c>
      <c r="G125" s="49">
        <f>48.3*1.055</f>
        <v>50.956499999999991</v>
      </c>
      <c r="H125" s="49"/>
      <c r="I125" s="47" t="s">
        <v>65</v>
      </c>
    </row>
    <row r="126" spans="1:9" hidden="1" x14ac:dyDescent="0.2">
      <c r="A126" s="243" t="s">
        <v>158</v>
      </c>
      <c r="B126" s="249" t="s">
        <v>141</v>
      </c>
      <c r="C126" s="14" t="s">
        <v>52</v>
      </c>
      <c r="D126" s="14" t="s">
        <v>78</v>
      </c>
      <c r="E126" s="15"/>
      <c r="F126" s="16"/>
      <c r="G126" s="16"/>
      <c r="H126" s="16"/>
      <c r="I126" s="20" t="s">
        <v>112</v>
      </c>
    </row>
    <row r="127" spans="1:9" hidden="1" x14ac:dyDescent="0.2">
      <c r="A127" s="243"/>
      <c r="B127" s="249"/>
      <c r="C127" s="269" t="s">
        <v>54</v>
      </c>
      <c r="D127" s="36" t="s">
        <v>130</v>
      </c>
      <c r="E127" s="15"/>
      <c r="F127" s="16"/>
      <c r="G127" s="16"/>
      <c r="H127" s="16"/>
      <c r="I127" s="284" t="s">
        <v>85</v>
      </c>
    </row>
    <row r="128" spans="1:9" ht="12.75" hidden="1" customHeight="1" x14ac:dyDescent="0.2">
      <c r="A128" s="243"/>
      <c r="B128" s="249"/>
      <c r="C128" s="270"/>
      <c r="D128" s="36" t="s">
        <v>136</v>
      </c>
      <c r="E128" s="321"/>
      <c r="F128" s="291"/>
      <c r="G128" s="291"/>
      <c r="H128" s="286"/>
      <c r="I128" s="284"/>
    </row>
    <row r="129" spans="1:9" ht="29.25" hidden="1" customHeight="1" x14ac:dyDescent="0.2">
      <c r="A129" s="243"/>
      <c r="B129" s="249"/>
      <c r="C129" s="270"/>
      <c r="D129" s="37" t="s">
        <v>80</v>
      </c>
      <c r="E129" s="321"/>
      <c r="F129" s="291"/>
      <c r="G129" s="291"/>
      <c r="H129" s="286"/>
      <c r="I129" s="284"/>
    </row>
    <row r="130" spans="1:9" ht="12.75" hidden="1" customHeight="1" x14ac:dyDescent="0.2">
      <c r="A130" s="243"/>
      <c r="B130" s="249"/>
      <c r="C130" s="270"/>
      <c r="D130" s="36" t="s">
        <v>137</v>
      </c>
      <c r="E130" s="318"/>
      <c r="F130" s="291"/>
      <c r="G130" s="291"/>
      <c r="H130" s="286"/>
      <c r="I130" s="284"/>
    </row>
    <row r="131" spans="1:9" ht="25.5" hidden="1" customHeight="1" x14ac:dyDescent="0.2">
      <c r="A131" s="243"/>
      <c r="B131" s="249"/>
      <c r="C131" s="271"/>
      <c r="D131" s="37" t="s">
        <v>70</v>
      </c>
      <c r="E131" s="318"/>
      <c r="F131" s="291"/>
      <c r="G131" s="291"/>
      <c r="H131" s="286"/>
      <c r="I131" s="284"/>
    </row>
    <row r="132" spans="1:9" ht="80.25" hidden="1" customHeight="1" x14ac:dyDescent="0.2">
      <c r="A132" s="17">
        <v>230102</v>
      </c>
      <c r="B132" s="27" t="s">
        <v>142</v>
      </c>
      <c r="C132" s="14" t="s">
        <v>52</v>
      </c>
      <c r="D132" s="14" t="s">
        <v>78</v>
      </c>
      <c r="E132" s="15"/>
      <c r="F132" s="16"/>
      <c r="G132" s="16"/>
      <c r="H132" s="16"/>
      <c r="I132" s="20" t="s">
        <v>90</v>
      </c>
    </row>
    <row r="133" spans="1:9" ht="38.25" hidden="1" x14ac:dyDescent="0.2">
      <c r="A133" s="17">
        <v>230105</v>
      </c>
      <c r="B133" s="27" t="s">
        <v>143</v>
      </c>
      <c r="C133" s="14" t="s">
        <v>52</v>
      </c>
      <c r="D133" s="14" t="s">
        <v>78</v>
      </c>
      <c r="E133" s="15"/>
      <c r="F133" s="16"/>
      <c r="G133" s="16"/>
      <c r="H133" s="16"/>
      <c r="I133" s="20" t="s">
        <v>90</v>
      </c>
    </row>
    <row r="134" spans="1:9" ht="21" hidden="1" customHeight="1" x14ac:dyDescent="0.2">
      <c r="A134" s="243" t="s">
        <v>159</v>
      </c>
      <c r="B134" s="249" t="s">
        <v>118</v>
      </c>
      <c r="C134" s="14" t="s">
        <v>52</v>
      </c>
      <c r="D134" s="14" t="s">
        <v>78</v>
      </c>
      <c r="E134" s="15"/>
      <c r="F134" s="16"/>
      <c r="G134" s="16"/>
      <c r="H134" s="16"/>
      <c r="I134" s="20" t="s">
        <v>112</v>
      </c>
    </row>
    <row r="135" spans="1:9" ht="20.25" hidden="1" customHeight="1" x14ac:dyDescent="0.2">
      <c r="A135" s="243"/>
      <c r="B135" s="249"/>
      <c r="C135" s="269" t="s">
        <v>54</v>
      </c>
      <c r="D135" s="14" t="s">
        <v>130</v>
      </c>
      <c r="E135" s="15"/>
      <c r="F135" s="16"/>
      <c r="G135" s="16"/>
      <c r="H135" s="16"/>
      <c r="I135" s="284" t="s">
        <v>85</v>
      </c>
    </row>
    <row r="136" spans="1:9" ht="12.75" hidden="1" customHeight="1" x14ac:dyDescent="0.2">
      <c r="A136" s="243"/>
      <c r="B136" s="249"/>
      <c r="C136" s="270"/>
      <c r="D136" s="36" t="s">
        <v>144</v>
      </c>
      <c r="E136" s="318"/>
      <c r="F136" s="291"/>
      <c r="G136" s="291"/>
      <c r="H136" s="286"/>
      <c r="I136" s="284"/>
    </row>
    <row r="137" spans="1:9" ht="37.5" hidden="1" customHeight="1" x14ac:dyDescent="0.2">
      <c r="A137" s="243"/>
      <c r="B137" s="249"/>
      <c r="C137" s="271"/>
      <c r="D137" s="37" t="s">
        <v>80</v>
      </c>
      <c r="E137" s="318"/>
      <c r="F137" s="291"/>
      <c r="G137" s="291"/>
      <c r="H137" s="286"/>
      <c r="I137" s="284"/>
    </row>
    <row r="138" spans="1:9" hidden="1" x14ac:dyDescent="0.2">
      <c r="A138" s="44" t="s">
        <v>164</v>
      </c>
      <c r="B138" s="281" t="s">
        <v>145</v>
      </c>
      <c r="C138" s="281"/>
      <c r="D138" s="281"/>
      <c r="E138" s="281"/>
      <c r="F138" s="281"/>
      <c r="G138" s="281"/>
      <c r="H138" s="281"/>
      <c r="I138" s="281"/>
    </row>
    <row r="139" spans="1:9" hidden="1" x14ac:dyDescent="0.2">
      <c r="A139" s="17" t="s">
        <v>146</v>
      </c>
      <c r="B139" s="27" t="s">
        <v>147</v>
      </c>
      <c r="C139" s="14" t="s">
        <v>52</v>
      </c>
      <c r="D139" s="14" t="s">
        <v>148</v>
      </c>
      <c r="E139" s="51">
        <f>1.055*56</f>
        <v>59.08</v>
      </c>
      <c r="F139" s="15">
        <f>57.75*1.055</f>
        <v>60.926249999999996</v>
      </c>
      <c r="G139" s="16"/>
      <c r="H139" s="16"/>
      <c r="I139" s="52" t="s">
        <v>69</v>
      </c>
    </row>
    <row r="140" spans="1:9" hidden="1" x14ac:dyDescent="0.2">
      <c r="A140" s="17" t="s">
        <v>191</v>
      </c>
      <c r="B140" s="27" t="s">
        <v>89</v>
      </c>
      <c r="C140" s="14" t="s">
        <v>52</v>
      </c>
      <c r="D140" s="14" t="s">
        <v>148</v>
      </c>
      <c r="E140" s="51">
        <f>60*1.055</f>
        <v>63.3</v>
      </c>
      <c r="F140" s="15">
        <f>57.75*1.055</f>
        <v>60.926249999999996</v>
      </c>
      <c r="G140" s="16"/>
      <c r="H140" s="16"/>
      <c r="I140" s="52" t="s">
        <v>90</v>
      </c>
    </row>
    <row r="141" spans="1:9" hidden="1" x14ac:dyDescent="0.2">
      <c r="A141" s="53" t="s">
        <v>192</v>
      </c>
      <c r="B141" s="27" t="s">
        <v>67</v>
      </c>
      <c r="C141" s="14" t="s">
        <v>52</v>
      </c>
      <c r="D141" s="14" t="s">
        <v>148</v>
      </c>
      <c r="E141" s="51">
        <f>1.055*50</f>
        <v>52.75</v>
      </c>
      <c r="F141" s="15">
        <f>1.055*47.75</f>
        <v>50.376249999999999</v>
      </c>
      <c r="G141" s="16"/>
      <c r="H141" s="16"/>
      <c r="I141" s="52" t="s">
        <v>69</v>
      </c>
    </row>
    <row r="142" spans="1:9" ht="22.5" hidden="1" customHeight="1" x14ac:dyDescent="0.2">
      <c r="A142" s="275" t="s">
        <v>193</v>
      </c>
      <c r="B142" s="278" t="s">
        <v>104</v>
      </c>
      <c r="C142" s="269" t="s">
        <v>52</v>
      </c>
      <c r="D142" s="269" t="s">
        <v>148</v>
      </c>
      <c r="E142" s="51">
        <f>1.055*60</f>
        <v>63.3</v>
      </c>
      <c r="F142" s="15">
        <f>57.75*1.055</f>
        <v>60.926249999999996</v>
      </c>
      <c r="G142" s="16"/>
      <c r="H142" s="16"/>
      <c r="I142" s="52" t="s">
        <v>97</v>
      </c>
    </row>
    <row r="143" spans="1:9" ht="22.5" hidden="1" customHeight="1" x14ac:dyDescent="0.2">
      <c r="A143" s="276"/>
      <c r="B143" s="279"/>
      <c r="C143" s="270"/>
      <c r="D143" s="270"/>
      <c r="E143" s="51">
        <f>1.055*55</f>
        <v>58.024999999999999</v>
      </c>
      <c r="F143" s="15"/>
      <c r="G143" s="16"/>
      <c r="H143" s="16"/>
      <c r="I143" s="52" t="s">
        <v>100</v>
      </c>
    </row>
    <row r="144" spans="1:9" ht="24" hidden="1" customHeight="1" x14ac:dyDescent="0.2">
      <c r="A144" s="277"/>
      <c r="B144" s="280"/>
      <c r="C144" s="271" t="s">
        <v>52</v>
      </c>
      <c r="D144" s="271" t="s">
        <v>148</v>
      </c>
      <c r="E144" s="51">
        <f>1.055*60</f>
        <v>63.3</v>
      </c>
      <c r="F144" s="15"/>
      <c r="G144" s="16"/>
      <c r="H144" s="16"/>
      <c r="I144" s="52" t="s">
        <v>90</v>
      </c>
    </row>
    <row r="145" spans="1:9" ht="25.5" hidden="1" x14ac:dyDescent="0.2">
      <c r="A145" s="53" t="s">
        <v>149</v>
      </c>
      <c r="B145" s="27" t="s">
        <v>109</v>
      </c>
      <c r="C145" s="14" t="s">
        <v>52</v>
      </c>
      <c r="D145" s="14" t="s">
        <v>148</v>
      </c>
      <c r="E145" s="51">
        <f>60*1.055</f>
        <v>63.3</v>
      </c>
      <c r="F145" s="15">
        <f>57.75*1.055</f>
        <v>60.926249999999996</v>
      </c>
      <c r="G145" s="16"/>
      <c r="H145" s="16"/>
      <c r="I145" s="52" t="s">
        <v>97</v>
      </c>
    </row>
    <row r="146" spans="1:9" ht="25.5" hidden="1" x14ac:dyDescent="0.2">
      <c r="A146" s="53" t="s">
        <v>194</v>
      </c>
      <c r="B146" s="27" t="s">
        <v>150</v>
      </c>
      <c r="C146" s="14" t="s">
        <v>52</v>
      </c>
      <c r="D146" s="14" t="s">
        <v>148</v>
      </c>
      <c r="E146" s="51">
        <f>55*1.055</f>
        <v>58.024999999999999</v>
      </c>
      <c r="F146" s="15">
        <f>57.75*1.055</f>
        <v>60.926249999999996</v>
      </c>
      <c r="G146" s="16"/>
      <c r="H146" s="16"/>
      <c r="I146" s="52" t="s">
        <v>112</v>
      </c>
    </row>
    <row r="147" spans="1:9" hidden="1" x14ac:dyDescent="0.2">
      <c r="A147" s="53" t="s">
        <v>195</v>
      </c>
      <c r="B147" s="27" t="s">
        <v>118</v>
      </c>
      <c r="C147" s="14" t="s">
        <v>52</v>
      </c>
      <c r="D147" s="14" t="s">
        <v>148</v>
      </c>
      <c r="E147" s="51">
        <f>65*1.055</f>
        <v>68.575000000000003</v>
      </c>
      <c r="F147" s="15">
        <f>57.75*1.055</f>
        <v>60.926249999999996</v>
      </c>
      <c r="G147" s="16"/>
      <c r="H147" s="16"/>
      <c r="I147" s="52"/>
    </row>
    <row r="148" spans="1:9" hidden="1" x14ac:dyDescent="0.2">
      <c r="A148" s="53" t="s">
        <v>196</v>
      </c>
      <c r="B148" s="27" t="s">
        <v>114</v>
      </c>
      <c r="C148" s="14" t="s">
        <v>52</v>
      </c>
      <c r="D148" s="14" t="s">
        <v>148</v>
      </c>
      <c r="E148" s="51">
        <f>45*1.055</f>
        <v>47.474999999999994</v>
      </c>
      <c r="F148" s="15">
        <f>1.055*38.85</f>
        <v>40.986750000000001</v>
      </c>
      <c r="G148" s="16"/>
      <c r="H148" s="16"/>
      <c r="I148" s="52" t="s">
        <v>97</v>
      </c>
    </row>
    <row r="149" spans="1:9" hidden="1" x14ac:dyDescent="0.2">
      <c r="A149" s="54" t="s">
        <v>197</v>
      </c>
      <c r="B149" s="55" t="s">
        <v>132</v>
      </c>
      <c r="C149" s="20" t="s">
        <v>52</v>
      </c>
      <c r="D149" s="20" t="s">
        <v>148</v>
      </c>
      <c r="E149" s="51">
        <f>60*1.055</f>
        <v>63.3</v>
      </c>
      <c r="F149" s="15">
        <f>57.75*1.055</f>
        <v>60.926249999999996</v>
      </c>
      <c r="G149" s="16"/>
      <c r="H149" s="16"/>
      <c r="I149" s="52" t="s">
        <v>97</v>
      </c>
    </row>
    <row r="150" spans="1:9" hidden="1" x14ac:dyDescent="0.2">
      <c r="A150" s="54" t="s">
        <v>151</v>
      </c>
      <c r="B150" s="55" t="s">
        <v>87</v>
      </c>
      <c r="C150" s="20" t="s">
        <v>52</v>
      </c>
      <c r="D150" s="20" t="s">
        <v>148</v>
      </c>
      <c r="E150" s="51">
        <f>50*1.055</f>
        <v>52.75</v>
      </c>
      <c r="F150" s="21">
        <f>1.055*47.25</f>
        <v>49.848749999999995</v>
      </c>
      <c r="G150" s="56"/>
      <c r="H150" s="56"/>
      <c r="I150" s="52" t="s">
        <v>76</v>
      </c>
    </row>
    <row r="151" spans="1:9" ht="14.25" hidden="1" customHeight="1" x14ac:dyDescent="0.2">
      <c r="A151" s="44" t="s">
        <v>165</v>
      </c>
      <c r="B151" s="281" t="s">
        <v>166</v>
      </c>
      <c r="C151" s="281"/>
      <c r="D151" s="281"/>
      <c r="E151" s="281"/>
      <c r="F151" s="281"/>
      <c r="G151" s="281"/>
      <c r="H151" s="281"/>
      <c r="I151" s="281"/>
    </row>
    <row r="152" spans="1:9" hidden="1" x14ac:dyDescent="0.2">
      <c r="A152" s="239" t="s">
        <v>171</v>
      </c>
      <c r="B152" s="240" t="s">
        <v>170</v>
      </c>
      <c r="C152" s="14" t="s">
        <v>52</v>
      </c>
      <c r="D152" s="14" t="s">
        <v>168</v>
      </c>
      <c r="E152" s="15"/>
      <c r="F152" s="15">
        <f>1.055*58.8</f>
        <v>62.033999999999992</v>
      </c>
      <c r="G152" s="16"/>
      <c r="H152" s="16"/>
      <c r="I152" s="268" t="s">
        <v>169</v>
      </c>
    </row>
    <row r="153" spans="1:9" hidden="1" x14ac:dyDescent="0.2">
      <c r="A153" s="239"/>
      <c r="B153" s="240"/>
      <c r="C153" s="14" t="s">
        <v>54</v>
      </c>
      <c r="D153" s="14" t="s">
        <v>167</v>
      </c>
      <c r="E153" s="15"/>
      <c r="F153" s="15">
        <f>1.055*42</f>
        <v>44.309999999999995</v>
      </c>
      <c r="G153" s="16"/>
      <c r="H153" s="16"/>
      <c r="I153" s="268"/>
    </row>
    <row r="154" spans="1:9" hidden="1" x14ac:dyDescent="0.2">
      <c r="A154" s="239" t="s">
        <v>173</v>
      </c>
      <c r="B154" s="240" t="s">
        <v>172</v>
      </c>
      <c r="C154" s="14" t="s">
        <v>52</v>
      </c>
      <c r="D154" s="14" t="s">
        <v>168</v>
      </c>
      <c r="E154" s="15"/>
      <c r="F154" s="15">
        <f>1.055*63</f>
        <v>66.464999999999989</v>
      </c>
      <c r="G154" s="16"/>
      <c r="H154" s="16"/>
      <c r="I154" s="268" t="s">
        <v>169</v>
      </c>
    </row>
    <row r="155" spans="1:9" hidden="1" x14ac:dyDescent="0.2">
      <c r="A155" s="239"/>
      <c r="B155" s="240"/>
      <c r="C155" s="14" t="s">
        <v>54</v>
      </c>
      <c r="D155" s="14" t="s">
        <v>167</v>
      </c>
      <c r="E155" s="15"/>
      <c r="F155" s="15">
        <f>1.055*44.1</f>
        <v>46.525500000000001</v>
      </c>
      <c r="G155" s="16"/>
      <c r="H155" s="16">
        <f>1.055*29.4</f>
        <v>31.016999999999996</v>
      </c>
      <c r="I155" s="268"/>
    </row>
    <row r="156" spans="1:9" hidden="1" x14ac:dyDescent="0.2">
      <c r="A156" s="239" t="s">
        <v>175</v>
      </c>
      <c r="B156" s="240" t="s">
        <v>174</v>
      </c>
      <c r="C156" s="14" t="s">
        <v>52</v>
      </c>
      <c r="D156" s="14" t="s">
        <v>168</v>
      </c>
      <c r="E156" s="15"/>
      <c r="F156" s="15">
        <f>1.055*39.9</f>
        <v>42.094499999999996</v>
      </c>
      <c r="G156" s="16"/>
      <c r="H156" s="16"/>
      <c r="I156" s="268" t="s">
        <v>169</v>
      </c>
    </row>
    <row r="157" spans="1:9" hidden="1" x14ac:dyDescent="0.2">
      <c r="A157" s="239"/>
      <c r="B157" s="240"/>
      <c r="C157" s="14" t="s">
        <v>54</v>
      </c>
      <c r="D157" s="14" t="s">
        <v>167</v>
      </c>
      <c r="E157" s="15"/>
      <c r="F157" s="15">
        <f>1.055*27.3</f>
        <v>28.801500000000001</v>
      </c>
      <c r="G157" s="16">
        <f>1.055*17.9</f>
        <v>18.884499999999996</v>
      </c>
      <c r="H157" s="16"/>
      <c r="I157" s="268"/>
    </row>
    <row r="158" spans="1:9" hidden="1" x14ac:dyDescent="0.2">
      <c r="A158" s="239" t="s">
        <v>177</v>
      </c>
      <c r="B158" s="240" t="s">
        <v>176</v>
      </c>
      <c r="C158" s="14" t="s">
        <v>52</v>
      </c>
      <c r="D158" s="14" t="s">
        <v>168</v>
      </c>
      <c r="E158" s="15"/>
      <c r="F158" s="15">
        <f>1.055*39.9</f>
        <v>42.094499999999996</v>
      </c>
      <c r="G158" s="16"/>
      <c r="H158" s="16"/>
      <c r="I158" s="268" t="s">
        <v>169</v>
      </c>
    </row>
    <row r="159" spans="1:9" hidden="1" x14ac:dyDescent="0.2">
      <c r="A159" s="239"/>
      <c r="B159" s="240"/>
      <c r="C159" s="14" t="s">
        <v>54</v>
      </c>
      <c r="D159" s="14" t="s">
        <v>167</v>
      </c>
      <c r="E159" s="15"/>
      <c r="F159" s="15">
        <f>1.055*27.3</f>
        <v>28.801500000000001</v>
      </c>
      <c r="G159" s="16">
        <f>1.055*17.9</f>
        <v>18.884499999999996</v>
      </c>
      <c r="H159" s="16"/>
      <c r="I159" s="268"/>
    </row>
    <row r="160" spans="1:9" hidden="1" x14ac:dyDescent="0.2">
      <c r="A160" s="239" t="s">
        <v>179</v>
      </c>
      <c r="B160" s="240" t="s">
        <v>178</v>
      </c>
      <c r="C160" s="14" t="s">
        <v>52</v>
      </c>
      <c r="D160" s="14" t="s">
        <v>168</v>
      </c>
      <c r="E160" s="15"/>
      <c r="F160" s="15">
        <f>1.055*39.9</f>
        <v>42.094499999999996</v>
      </c>
      <c r="G160" s="16"/>
      <c r="H160" s="16"/>
      <c r="I160" s="268" t="s">
        <v>169</v>
      </c>
    </row>
    <row r="161" spans="1:9" hidden="1" x14ac:dyDescent="0.2">
      <c r="A161" s="239"/>
      <c r="B161" s="240"/>
      <c r="C161" s="14" t="s">
        <v>54</v>
      </c>
      <c r="D161" s="14" t="s">
        <v>167</v>
      </c>
      <c r="E161" s="15"/>
      <c r="F161" s="15">
        <f>1.055*27.3</f>
        <v>28.801500000000001</v>
      </c>
      <c r="G161" s="16">
        <f>1.055*17.9</f>
        <v>18.884499999999996</v>
      </c>
      <c r="H161" s="16"/>
      <c r="I161" s="268"/>
    </row>
    <row r="162" spans="1:9" ht="13.5" hidden="1" customHeight="1" x14ac:dyDescent="0.2">
      <c r="A162" s="239" t="s">
        <v>204</v>
      </c>
      <c r="B162" s="240" t="s">
        <v>205</v>
      </c>
      <c r="C162" s="20" t="s">
        <v>52</v>
      </c>
      <c r="D162" s="20" t="s">
        <v>64</v>
      </c>
      <c r="E162" s="21">
        <f>44*1.055</f>
        <v>46.419999999999995</v>
      </c>
      <c r="F162" s="56"/>
      <c r="G162" s="56"/>
      <c r="H162" s="56"/>
      <c r="I162" s="268" t="s">
        <v>169</v>
      </c>
    </row>
    <row r="163" spans="1:9" ht="13.5" hidden="1" customHeight="1" x14ac:dyDescent="0.2">
      <c r="A163" s="239"/>
      <c r="B163" s="240"/>
      <c r="C163" s="20" t="s">
        <v>54</v>
      </c>
      <c r="D163" s="20" t="s">
        <v>78</v>
      </c>
      <c r="E163" s="21">
        <f>35*1.055</f>
        <v>36.924999999999997</v>
      </c>
      <c r="F163" s="56"/>
      <c r="G163" s="56"/>
      <c r="H163" s="56"/>
      <c r="I163" s="268"/>
    </row>
    <row r="164" spans="1:9" ht="13.5" hidden="1" customHeight="1" x14ac:dyDescent="0.2">
      <c r="A164" s="239" t="s">
        <v>206</v>
      </c>
      <c r="B164" s="240" t="s">
        <v>207</v>
      </c>
      <c r="C164" s="20" t="s">
        <v>52</v>
      </c>
      <c r="D164" s="20" t="s">
        <v>64</v>
      </c>
      <c r="E164" s="21">
        <f t="shared" ref="E164:E171" si="5">44*1.055</f>
        <v>46.419999999999995</v>
      </c>
      <c r="F164" s="56"/>
      <c r="G164" s="56"/>
      <c r="H164" s="56"/>
      <c r="I164" s="268" t="s">
        <v>169</v>
      </c>
    </row>
    <row r="165" spans="1:9" ht="13.5" hidden="1" customHeight="1" x14ac:dyDescent="0.2">
      <c r="A165" s="239"/>
      <c r="B165" s="240"/>
      <c r="C165" s="20" t="s">
        <v>54</v>
      </c>
      <c r="D165" s="20" t="s">
        <v>78</v>
      </c>
      <c r="E165" s="21">
        <f>35*1.055</f>
        <v>36.924999999999997</v>
      </c>
      <c r="F165" s="56"/>
      <c r="G165" s="56"/>
      <c r="H165" s="56"/>
      <c r="I165" s="268"/>
    </row>
    <row r="166" spans="1:9" ht="20.25" hidden="1" customHeight="1" x14ac:dyDescent="0.2">
      <c r="A166" s="239" t="s">
        <v>208</v>
      </c>
      <c r="B166" s="240" t="s">
        <v>116</v>
      </c>
      <c r="C166" s="20" t="s">
        <v>52</v>
      </c>
      <c r="D166" s="20" t="s">
        <v>64</v>
      </c>
      <c r="E166" s="21">
        <f>55*1.055</f>
        <v>58.024999999999999</v>
      </c>
      <c r="F166" s="56"/>
      <c r="G166" s="56"/>
      <c r="H166" s="56"/>
      <c r="I166" s="268" t="s">
        <v>169</v>
      </c>
    </row>
    <row r="167" spans="1:9" ht="24.75" hidden="1" customHeight="1" x14ac:dyDescent="0.2">
      <c r="A167" s="239"/>
      <c r="B167" s="240"/>
      <c r="C167" s="20" t="s">
        <v>54</v>
      </c>
      <c r="D167" s="20" t="s">
        <v>78</v>
      </c>
      <c r="E167" s="21">
        <f t="shared" si="5"/>
        <v>46.419999999999995</v>
      </c>
      <c r="F167" s="56"/>
      <c r="G167" s="56"/>
      <c r="H167" s="56"/>
      <c r="I167" s="268"/>
    </row>
    <row r="168" spans="1:9" ht="13.5" hidden="1" customHeight="1" x14ac:dyDescent="0.2">
      <c r="A168" s="239" t="s">
        <v>209</v>
      </c>
      <c r="B168" s="240" t="s">
        <v>89</v>
      </c>
      <c r="C168" s="20" t="s">
        <v>52</v>
      </c>
      <c r="D168" s="20" t="s">
        <v>64</v>
      </c>
      <c r="E168" s="21">
        <f>55*1.055</f>
        <v>58.024999999999999</v>
      </c>
      <c r="F168" s="56"/>
      <c r="G168" s="56"/>
      <c r="H168" s="56"/>
      <c r="I168" s="268" t="s">
        <v>169</v>
      </c>
    </row>
    <row r="169" spans="1:9" ht="13.5" hidden="1" customHeight="1" x14ac:dyDescent="0.2">
      <c r="A169" s="239"/>
      <c r="B169" s="240"/>
      <c r="C169" s="20" t="s">
        <v>54</v>
      </c>
      <c r="D169" s="20" t="s">
        <v>78</v>
      </c>
      <c r="E169" s="21">
        <f t="shared" si="5"/>
        <v>46.419999999999995</v>
      </c>
      <c r="F169" s="56"/>
      <c r="G169" s="56"/>
      <c r="H169" s="56"/>
      <c r="I169" s="268"/>
    </row>
    <row r="170" spans="1:9" ht="21.75" hidden="1" customHeight="1" x14ac:dyDescent="0.2">
      <c r="A170" s="239" t="s">
        <v>210</v>
      </c>
      <c r="B170" s="240" t="s">
        <v>211</v>
      </c>
      <c r="C170" s="20" t="s">
        <v>52</v>
      </c>
      <c r="D170" s="20" t="s">
        <v>64</v>
      </c>
      <c r="E170" s="21">
        <f>55*1.055</f>
        <v>58.024999999999999</v>
      </c>
      <c r="F170" s="56"/>
      <c r="G170" s="56"/>
      <c r="H170" s="56"/>
      <c r="I170" s="268" t="s">
        <v>169</v>
      </c>
    </row>
    <row r="171" spans="1:9" ht="21.75" hidden="1" customHeight="1" x14ac:dyDescent="0.2">
      <c r="A171" s="239"/>
      <c r="B171" s="240"/>
      <c r="C171" s="20" t="s">
        <v>54</v>
      </c>
      <c r="D171" s="20" t="s">
        <v>78</v>
      </c>
      <c r="E171" s="21">
        <f t="shared" si="5"/>
        <v>46.419999999999995</v>
      </c>
      <c r="F171" s="56"/>
      <c r="G171" s="56"/>
      <c r="H171" s="56"/>
      <c r="I171" s="268"/>
    </row>
    <row r="172" spans="1:9" ht="13.5" hidden="1" customHeight="1" x14ac:dyDescent="0.2">
      <c r="A172" s="239" t="s">
        <v>202</v>
      </c>
      <c r="B172" s="240" t="s">
        <v>203</v>
      </c>
      <c r="C172" s="20" t="s">
        <v>52</v>
      </c>
      <c r="D172" s="20" t="s">
        <v>101</v>
      </c>
      <c r="E172" s="21">
        <f>41*1.055</f>
        <v>43.254999999999995</v>
      </c>
      <c r="F172" s="56"/>
      <c r="G172" s="56"/>
      <c r="H172" s="56"/>
      <c r="I172" s="268" t="s">
        <v>169</v>
      </c>
    </row>
    <row r="173" spans="1:9" ht="13.5" hidden="1" customHeight="1" x14ac:dyDescent="0.2">
      <c r="A173" s="239"/>
      <c r="B173" s="240"/>
      <c r="C173" s="20" t="s">
        <v>54</v>
      </c>
      <c r="D173" s="20" t="s">
        <v>64</v>
      </c>
      <c r="E173" s="21">
        <f>33*1.055</f>
        <v>34.814999999999998</v>
      </c>
      <c r="F173" s="56"/>
      <c r="G173" s="56"/>
      <c r="H173" s="56"/>
      <c r="I173" s="268"/>
    </row>
    <row r="174" spans="1:9" ht="22.5" hidden="1" customHeight="1" x14ac:dyDescent="0.2">
      <c r="A174" s="239" t="s">
        <v>199</v>
      </c>
      <c r="B174" s="240" t="s">
        <v>198</v>
      </c>
      <c r="C174" s="20" t="s">
        <v>52</v>
      </c>
      <c r="D174" s="20" t="s">
        <v>101</v>
      </c>
      <c r="E174" s="21">
        <f>41*1.055</f>
        <v>43.254999999999995</v>
      </c>
      <c r="F174" s="56"/>
      <c r="G174" s="56"/>
      <c r="H174" s="56"/>
      <c r="I174" s="268" t="s">
        <v>169</v>
      </c>
    </row>
    <row r="175" spans="1:9" ht="23.25" hidden="1" customHeight="1" x14ac:dyDescent="0.2">
      <c r="A175" s="239"/>
      <c r="B175" s="240"/>
      <c r="C175" s="20" t="s">
        <v>54</v>
      </c>
      <c r="D175" s="20" t="s">
        <v>64</v>
      </c>
      <c r="E175" s="21">
        <f>33*1.055</f>
        <v>34.814999999999998</v>
      </c>
      <c r="F175" s="56"/>
      <c r="G175" s="56"/>
      <c r="H175" s="56"/>
      <c r="I175" s="268"/>
    </row>
    <row r="176" spans="1:9" ht="25.5" hidden="1" customHeight="1" x14ac:dyDescent="0.2">
      <c r="A176" s="239" t="s">
        <v>201</v>
      </c>
      <c r="B176" s="240" t="s">
        <v>200</v>
      </c>
      <c r="C176" s="20" t="s">
        <v>52</v>
      </c>
      <c r="D176" s="20" t="s">
        <v>101</v>
      </c>
      <c r="E176" s="21">
        <f>41*1.055</f>
        <v>43.254999999999995</v>
      </c>
      <c r="F176" s="56"/>
      <c r="G176" s="56"/>
      <c r="H176" s="56"/>
      <c r="I176" s="268" t="s">
        <v>169</v>
      </c>
    </row>
    <row r="177" spans="1:9" ht="25.5" hidden="1" customHeight="1" x14ac:dyDescent="0.2">
      <c r="A177" s="239"/>
      <c r="B177" s="240"/>
      <c r="C177" s="57" t="s">
        <v>54</v>
      </c>
      <c r="D177" s="57" t="s">
        <v>64</v>
      </c>
      <c r="E177" s="58">
        <f>33*1.055</f>
        <v>34.814999999999998</v>
      </c>
      <c r="F177" s="59"/>
      <c r="G177" s="59"/>
      <c r="H177" s="59"/>
      <c r="I177" s="268"/>
    </row>
    <row r="178" spans="1:9" hidden="1" x14ac:dyDescent="0.2">
      <c r="A178" s="60"/>
      <c r="B178" s="61"/>
      <c r="C178" s="62"/>
      <c r="D178" s="62"/>
      <c r="E178" s="63"/>
      <c r="F178" s="64"/>
      <c r="G178" s="64"/>
      <c r="H178" s="64"/>
    </row>
    <row r="179" spans="1:9" ht="64.5" hidden="1" customHeight="1" x14ac:dyDescent="0.2">
      <c r="A179" s="250" t="s">
        <v>1</v>
      </c>
      <c r="B179" s="251"/>
      <c r="C179" s="252" t="s">
        <v>2</v>
      </c>
      <c r="D179" s="252" t="s">
        <v>3</v>
      </c>
      <c r="E179" s="255" t="s">
        <v>4</v>
      </c>
      <c r="F179" s="256"/>
      <c r="G179" s="256"/>
      <c r="H179" s="256"/>
      <c r="I179" s="259" t="s">
        <v>5</v>
      </c>
    </row>
    <row r="180" spans="1:9" ht="30" hidden="1" customHeight="1" x14ac:dyDescent="0.2">
      <c r="A180" s="262" t="s">
        <v>6</v>
      </c>
      <c r="B180" s="264" t="s">
        <v>7</v>
      </c>
      <c r="C180" s="253"/>
      <c r="D180" s="253"/>
      <c r="E180" s="257"/>
      <c r="F180" s="258"/>
      <c r="G180" s="258"/>
      <c r="H180" s="258"/>
      <c r="I180" s="260"/>
    </row>
    <row r="181" spans="1:9" ht="33.75" hidden="1" customHeight="1" thickBot="1" x14ac:dyDescent="0.25">
      <c r="A181" s="263"/>
      <c r="B181" s="254"/>
      <c r="C181" s="254"/>
      <c r="D181" s="254"/>
      <c r="E181" s="65" t="s">
        <v>8</v>
      </c>
      <c r="F181" s="66" t="s">
        <v>9</v>
      </c>
      <c r="G181" s="66" t="s">
        <v>10</v>
      </c>
      <c r="H181" s="66" t="s">
        <v>11</v>
      </c>
      <c r="I181" s="261"/>
    </row>
    <row r="182" spans="1:9" hidden="1" x14ac:dyDescent="0.2">
      <c r="A182" s="13" t="s">
        <v>12</v>
      </c>
      <c r="B182" s="242" t="s">
        <v>13</v>
      </c>
      <c r="C182" s="242"/>
      <c r="D182" s="242"/>
      <c r="E182" s="242"/>
      <c r="F182" s="242"/>
      <c r="G182" s="242"/>
      <c r="H182" s="242"/>
      <c r="I182" s="242"/>
    </row>
    <row r="183" spans="1:9" ht="15.75" hidden="1" customHeight="1" x14ac:dyDescent="0.2">
      <c r="A183" s="243" t="s">
        <v>26</v>
      </c>
      <c r="B183" s="246" t="s">
        <v>51</v>
      </c>
      <c r="C183" s="14" t="s">
        <v>52</v>
      </c>
      <c r="D183" s="14" t="s">
        <v>137</v>
      </c>
      <c r="E183" s="15">
        <f>1.055*13.75</f>
        <v>14.50625</v>
      </c>
      <c r="F183" s="16">
        <f>1.055*13.13</f>
        <v>13.85215</v>
      </c>
      <c r="G183" s="16">
        <f>1.055*11.45</f>
        <v>12.079749999999999</v>
      </c>
      <c r="H183" s="16"/>
      <c r="I183" s="14" t="s">
        <v>53</v>
      </c>
    </row>
    <row r="184" spans="1:9" hidden="1" x14ac:dyDescent="0.2">
      <c r="A184" s="244"/>
      <c r="B184" s="247"/>
      <c r="C184" s="14" t="s">
        <v>52</v>
      </c>
      <c r="D184" s="14" t="s">
        <v>212</v>
      </c>
      <c r="E184" s="15">
        <f>1.055*13.75</f>
        <v>14.50625</v>
      </c>
      <c r="F184" s="16"/>
      <c r="G184" s="16"/>
      <c r="H184" s="16"/>
      <c r="I184" s="14" t="s">
        <v>53</v>
      </c>
    </row>
    <row r="185" spans="1:9" hidden="1" x14ac:dyDescent="0.2">
      <c r="A185" s="245"/>
      <c r="B185" s="248"/>
      <c r="C185" s="14" t="s">
        <v>54</v>
      </c>
      <c r="D185" s="14" t="s">
        <v>137</v>
      </c>
      <c r="E185" s="15">
        <f>1.055*11</f>
        <v>11.604999999999999</v>
      </c>
      <c r="F185" s="16">
        <f>1.055*10.5</f>
        <v>11.077499999999999</v>
      </c>
      <c r="G185" s="16"/>
      <c r="H185" s="16"/>
      <c r="I185" s="14" t="s">
        <v>53</v>
      </c>
    </row>
    <row r="186" spans="1:9" hidden="1" x14ac:dyDescent="0.2">
      <c r="A186" s="243" t="s">
        <v>32</v>
      </c>
      <c r="B186" s="249" t="s">
        <v>33</v>
      </c>
      <c r="C186" s="14" t="s">
        <v>52</v>
      </c>
      <c r="D186" s="14" t="s">
        <v>137</v>
      </c>
      <c r="E186" s="15">
        <f>1.055*13.75</f>
        <v>14.50625</v>
      </c>
      <c r="F186" s="68"/>
      <c r="G186" s="16">
        <f>1.055*11.45</f>
        <v>12.079749999999999</v>
      </c>
      <c r="H186" s="16"/>
      <c r="I186" s="14" t="s">
        <v>53</v>
      </c>
    </row>
    <row r="187" spans="1:9" hidden="1" x14ac:dyDescent="0.2">
      <c r="A187" s="243"/>
      <c r="B187" s="249"/>
      <c r="C187" s="14" t="s">
        <v>52</v>
      </c>
      <c r="D187" s="14" t="s">
        <v>212</v>
      </c>
      <c r="E187" s="15">
        <f>1.055*13.75</f>
        <v>14.50625</v>
      </c>
      <c r="F187" s="16">
        <f>1.055*13.13</f>
        <v>13.85215</v>
      </c>
      <c r="G187" s="16">
        <f>1.055*11.45</f>
        <v>12.079749999999999</v>
      </c>
      <c r="H187" s="16"/>
      <c r="I187" s="14" t="s">
        <v>53</v>
      </c>
    </row>
    <row r="188" spans="1:9" hidden="1" x14ac:dyDescent="0.2">
      <c r="A188" s="243"/>
      <c r="B188" s="249"/>
      <c r="C188" s="14" t="s">
        <v>54</v>
      </c>
      <c r="D188" s="14" t="s">
        <v>137</v>
      </c>
      <c r="E188" s="15">
        <f>1.055*11</f>
        <v>11.604999999999999</v>
      </c>
      <c r="F188" s="16">
        <f>1.055*10.5</f>
        <v>11.077499999999999</v>
      </c>
      <c r="G188" s="16"/>
      <c r="H188" s="16"/>
      <c r="I188" s="14" t="s">
        <v>53</v>
      </c>
    </row>
    <row r="189" spans="1:9" ht="33.75" hidden="1" customHeight="1" x14ac:dyDescent="0.2">
      <c r="A189" s="17" t="s">
        <v>38</v>
      </c>
      <c r="B189" s="27" t="s">
        <v>39</v>
      </c>
      <c r="C189" s="14" t="s">
        <v>52</v>
      </c>
      <c r="D189" s="14" t="s">
        <v>213</v>
      </c>
      <c r="E189" s="15">
        <f>1.055*13.75</f>
        <v>14.50625</v>
      </c>
      <c r="F189" s="16">
        <f>1.055*13.13</f>
        <v>13.85215</v>
      </c>
      <c r="G189" s="16">
        <f>1.055*11.45</f>
        <v>12.079749999999999</v>
      </c>
      <c r="H189" s="16"/>
      <c r="I189" s="14" t="s">
        <v>53</v>
      </c>
    </row>
    <row r="190" spans="1:9" ht="60" hidden="1" customHeight="1" x14ac:dyDescent="0.2">
      <c r="A190" s="17" t="s">
        <v>41</v>
      </c>
      <c r="B190" s="27" t="s">
        <v>42</v>
      </c>
      <c r="C190" s="14" t="s">
        <v>52</v>
      </c>
      <c r="D190" s="14" t="s">
        <v>213</v>
      </c>
      <c r="E190" s="15">
        <f>1.055*13.75</f>
        <v>14.50625</v>
      </c>
      <c r="F190" s="16">
        <f>1.055*13.13</f>
        <v>13.85215</v>
      </c>
      <c r="G190" s="16">
        <f>1.055*11.45</f>
        <v>12.079749999999999</v>
      </c>
      <c r="H190" s="16"/>
      <c r="I190" s="14" t="s">
        <v>53</v>
      </c>
    </row>
    <row r="191" spans="1:9" ht="23.25" hidden="1" customHeight="1" x14ac:dyDescent="0.2">
      <c r="A191" s="265" t="s">
        <v>23</v>
      </c>
      <c r="B191" s="265" t="s">
        <v>55</v>
      </c>
      <c r="C191" s="14" t="s">
        <v>54</v>
      </c>
      <c r="D191" s="14" t="s">
        <v>137</v>
      </c>
      <c r="E191" s="15">
        <f>1.055*11</f>
        <v>11.604999999999999</v>
      </c>
      <c r="F191" s="16">
        <f>1.055*10.5</f>
        <v>11.077499999999999</v>
      </c>
      <c r="G191" s="16"/>
      <c r="H191" s="16"/>
      <c r="I191" s="14" t="s">
        <v>53</v>
      </c>
    </row>
    <row r="192" spans="1:9" ht="51" hidden="1" x14ac:dyDescent="0.2">
      <c r="A192" s="266"/>
      <c r="B192" s="266"/>
      <c r="C192" s="14" t="s">
        <v>214</v>
      </c>
      <c r="D192" s="14" t="s">
        <v>212</v>
      </c>
      <c r="E192" s="69">
        <f>1.055*13.75</f>
        <v>14.50625</v>
      </c>
      <c r="F192" s="70"/>
      <c r="G192" s="70"/>
      <c r="H192" s="70"/>
      <c r="I192" s="14" t="s">
        <v>53</v>
      </c>
    </row>
    <row r="193" spans="1:9" ht="22.5" hidden="1" customHeight="1" x14ac:dyDescent="0.2">
      <c r="A193" s="267"/>
      <c r="B193" s="267"/>
      <c r="C193" s="14" t="s">
        <v>52</v>
      </c>
      <c r="D193" s="14" t="s">
        <v>137</v>
      </c>
      <c r="E193" s="69">
        <f>1.055*13.75</f>
        <v>14.50625</v>
      </c>
      <c r="F193" s="70">
        <f>1.055*13.13</f>
        <v>13.85215</v>
      </c>
      <c r="G193" s="70"/>
      <c r="H193" s="70"/>
      <c r="I193" s="14"/>
    </row>
    <row r="194" spans="1:9" hidden="1" x14ac:dyDescent="0.2">
      <c r="A194" s="22" t="s">
        <v>15</v>
      </c>
      <c r="B194" s="241" t="s">
        <v>16</v>
      </c>
      <c r="C194" s="241"/>
      <c r="D194" s="241"/>
      <c r="E194" s="241"/>
      <c r="F194" s="241"/>
      <c r="G194" s="241"/>
      <c r="H194" s="241"/>
      <c r="I194" s="241"/>
    </row>
    <row r="195" spans="1:9" hidden="1" x14ac:dyDescent="0.2">
      <c r="A195" s="71" t="s">
        <v>23</v>
      </c>
      <c r="B195" s="72" t="s">
        <v>55</v>
      </c>
      <c r="C195" s="73" t="s">
        <v>54</v>
      </c>
      <c r="D195" s="73" t="s">
        <v>215</v>
      </c>
      <c r="E195" s="69">
        <f>1.055*11</f>
        <v>11.604999999999999</v>
      </c>
      <c r="F195" s="74"/>
      <c r="G195" s="70">
        <f>1.055*10.5</f>
        <v>11.077499999999999</v>
      </c>
      <c r="H195" s="70"/>
      <c r="I195" s="14" t="s">
        <v>53</v>
      </c>
    </row>
    <row r="196" spans="1:9" hidden="1" x14ac:dyDescent="0.2">
      <c r="A196" s="265" t="s">
        <v>26</v>
      </c>
      <c r="B196" s="246" t="s">
        <v>51</v>
      </c>
      <c r="C196" s="73" t="s">
        <v>52</v>
      </c>
      <c r="D196" s="73" t="s">
        <v>215</v>
      </c>
      <c r="E196" s="69">
        <f>1.055*13.75</f>
        <v>14.50625</v>
      </c>
      <c r="F196" s="74"/>
      <c r="G196" s="70"/>
      <c r="H196" s="70"/>
      <c r="I196" s="14"/>
    </row>
    <row r="197" spans="1:9" ht="51" hidden="1" x14ac:dyDescent="0.2">
      <c r="A197" s="266"/>
      <c r="B197" s="247"/>
      <c r="C197" s="14" t="s">
        <v>214</v>
      </c>
      <c r="D197" s="14" t="s">
        <v>217</v>
      </c>
      <c r="E197" s="69">
        <f>1.055*13.75</f>
        <v>14.50625</v>
      </c>
      <c r="F197" s="74"/>
      <c r="G197" s="70"/>
      <c r="H197" s="70"/>
      <c r="I197" s="14"/>
    </row>
    <row r="198" spans="1:9" ht="15.75" hidden="1" customHeight="1" x14ac:dyDescent="0.2">
      <c r="A198" s="267"/>
      <c r="B198" s="248"/>
      <c r="C198" s="73" t="s">
        <v>54</v>
      </c>
      <c r="D198" s="14" t="s">
        <v>217</v>
      </c>
      <c r="E198" s="69">
        <f>1.055*11</f>
        <v>11.604999999999999</v>
      </c>
      <c r="F198" s="70"/>
      <c r="G198" s="70">
        <f>1.055*10.5</f>
        <v>11.077499999999999</v>
      </c>
      <c r="H198" s="70"/>
      <c r="I198" s="14" t="s">
        <v>53</v>
      </c>
    </row>
    <row r="199" spans="1:9" ht="15.75" hidden="1" customHeight="1" x14ac:dyDescent="0.2">
      <c r="A199" s="297" t="s">
        <v>32</v>
      </c>
      <c r="B199" s="246" t="s">
        <v>33</v>
      </c>
      <c r="C199" s="73" t="s">
        <v>52</v>
      </c>
      <c r="D199" s="73" t="s">
        <v>215</v>
      </c>
      <c r="E199" s="69">
        <f>1.055*13.75</f>
        <v>14.50625</v>
      </c>
      <c r="F199" s="70"/>
      <c r="G199" s="70"/>
      <c r="H199" s="70"/>
      <c r="I199" s="14" t="s">
        <v>53</v>
      </c>
    </row>
    <row r="200" spans="1:9" hidden="1" x14ac:dyDescent="0.2">
      <c r="A200" s="244"/>
      <c r="B200" s="247"/>
      <c r="C200" s="73" t="s">
        <v>54</v>
      </c>
      <c r="D200" s="14" t="s">
        <v>217</v>
      </c>
      <c r="E200" s="69">
        <f>1.055*11</f>
        <v>11.604999999999999</v>
      </c>
      <c r="F200" s="70"/>
      <c r="G200" s="70">
        <f>1.055*10.5</f>
        <v>11.077499999999999</v>
      </c>
      <c r="H200" s="70"/>
      <c r="I200" s="14" t="s">
        <v>53</v>
      </c>
    </row>
    <row r="201" spans="1:9" ht="51" hidden="1" x14ac:dyDescent="0.2">
      <c r="A201" s="245"/>
      <c r="B201" s="248"/>
      <c r="C201" s="14" t="s">
        <v>214</v>
      </c>
      <c r="D201" s="14" t="s">
        <v>217</v>
      </c>
      <c r="E201" s="15">
        <f>1.055*13.75</f>
        <v>14.50625</v>
      </c>
      <c r="F201" s="70"/>
      <c r="G201" s="70"/>
      <c r="H201" s="70"/>
      <c r="I201" s="14" t="s">
        <v>53</v>
      </c>
    </row>
    <row r="202" spans="1:9" hidden="1" x14ac:dyDescent="0.2">
      <c r="A202" s="297" t="s">
        <v>34</v>
      </c>
      <c r="B202" s="246" t="s">
        <v>35</v>
      </c>
      <c r="C202" s="73" t="s">
        <v>52</v>
      </c>
      <c r="D202" s="73" t="s">
        <v>19</v>
      </c>
      <c r="E202" s="69"/>
      <c r="F202" s="70"/>
      <c r="G202" s="70"/>
      <c r="H202" s="70"/>
      <c r="I202" s="14" t="s">
        <v>53</v>
      </c>
    </row>
    <row r="203" spans="1:9" hidden="1" x14ac:dyDescent="0.2">
      <c r="A203" s="245"/>
      <c r="B203" s="248"/>
      <c r="C203" s="73" t="s">
        <v>54</v>
      </c>
      <c r="D203" s="73" t="s">
        <v>37</v>
      </c>
      <c r="E203" s="69"/>
      <c r="F203" s="70"/>
      <c r="G203" s="70"/>
      <c r="H203" s="70"/>
      <c r="I203" s="14" t="s">
        <v>53</v>
      </c>
    </row>
    <row r="204" spans="1:9" hidden="1" x14ac:dyDescent="0.2">
      <c r="A204" s="243" t="s">
        <v>41</v>
      </c>
      <c r="B204" s="249" t="s">
        <v>42</v>
      </c>
      <c r="C204" s="73" t="s">
        <v>52</v>
      </c>
      <c r="D204" s="73" t="s">
        <v>216</v>
      </c>
      <c r="E204" s="69">
        <f>1.055*13.75</f>
        <v>14.50625</v>
      </c>
      <c r="F204" s="70"/>
      <c r="G204" s="70"/>
      <c r="H204" s="70"/>
      <c r="I204" s="14" t="s">
        <v>53</v>
      </c>
    </row>
    <row r="205" spans="1:9" hidden="1" x14ac:dyDescent="0.2">
      <c r="A205" s="243"/>
      <c r="B205" s="249"/>
      <c r="C205" s="73" t="s">
        <v>54</v>
      </c>
      <c r="D205" s="73" t="s">
        <v>213</v>
      </c>
      <c r="E205" s="69">
        <f>1.055*11</f>
        <v>11.604999999999999</v>
      </c>
      <c r="F205" s="70"/>
      <c r="G205" s="70">
        <f>1.055*10.5</f>
        <v>11.077499999999999</v>
      </c>
      <c r="H205" s="70"/>
      <c r="I205" s="14" t="s">
        <v>53</v>
      </c>
    </row>
    <row r="206" spans="1:9" ht="33.75" hidden="1" customHeight="1" x14ac:dyDescent="0.2">
      <c r="A206" s="17" t="s">
        <v>38</v>
      </c>
      <c r="B206" s="27" t="s">
        <v>39</v>
      </c>
      <c r="C206" s="73" t="s">
        <v>52</v>
      </c>
      <c r="D206" s="73" t="s">
        <v>216</v>
      </c>
      <c r="E206" s="69">
        <f>1.055*13.75</f>
        <v>14.50625</v>
      </c>
      <c r="F206" s="70"/>
      <c r="G206" s="70">
        <f>1.055*11.45</f>
        <v>12.079749999999999</v>
      </c>
      <c r="H206" s="70"/>
      <c r="I206" s="14" t="s">
        <v>53</v>
      </c>
    </row>
    <row r="207" spans="1:9" hidden="1" x14ac:dyDescent="0.2"/>
    <row r="208" spans="1:9" hidden="1" x14ac:dyDescent="0.2">
      <c r="A208" s="1" t="s">
        <v>59</v>
      </c>
      <c r="B208" s="7"/>
      <c r="C208" s="8"/>
      <c r="D208" s="8"/>
      <c r="E208" s="9"/>
      <c r="F208" s="10"/>
      <c r="G208" s="10"/>
      <c r="H208" s="10"/>
    </row>
    <row r="209" spans="1:9" hidden="1" x14ac:dyDescent="0.2">
      <c r="B209" s="7"/>
      <c r="C209" s="8"/>
      <c r="D209" s="8"/>
      <c r="E209" s="9"/>
      <c r="F209" s="10"/>
      <c r="G209" s="10"/>
      <c r="H209" s="10"/>
    </row>
    <row r="210" spans="1:9" ht="46.5" hidden="1" customHeight="1" x14ac:dyDescent="0.2">
      <c r="A210" s="311" t="s">
        <v>1</v>
      </c>
      <c r="B210" s="312"/>
      <c r="C210" s="309" t="s">
        <v>2</v>
      </c>
      <c r="D210" s="309" t="s">
        <v>3</v>
      </c>
      <c r="E210" s="305" t="s">
        <v>4</v>
      </c>
      <c r="F210" s="306"/>
      <c r="G210" s="306"/>
      <c r="H210" s="306"/>
      <c r="I210" s="302" t="s">
        <v>5</v>
      </c>
    </row>
    <row r="211" spans="1:9" ht="30" hidden="1" customHeight="1" x14ac:dyDescent="0.2">
      <c r="A211" s="300" t="s">
        <v>6</v>
      </c>
      <c r="B211" s="298" t="s">
        <v>7</v>
      </c>
      <c r="C211" s="310"/>
      <c r="D211" s="310"/>
      <c r="E211" s="307"/>
      <c r="F211" s="308"/>
      <c r="G211" s="308"/>
      <c r="H211" s="308"/>
      <c r="I211" s="303"/>
    </row>
    <row r="212" spans="1:9" ht="32.25" hidden="1" customHeight="1" thickBot="1" x14ac:dyDescent="0.25">
      <c r="A212" s="301"/>
      <c r="B212" s="299"/>
      <c r="C212" s="299"/>
      <c r="D212" s="299"/>
      <c r="E212" s="75" t="s">
        <v>8</v>
      </c>
      <c r="F212" s="67" t="s">
        <v>9</v>
      </c>
      <c r="G212" s="67" t="s">
        <v>10</v>
      </c>
      <c r="H212" s="67" t="s">
        <v>11</v>
      </c>
      <c r="I212" s="304"/>
    </row>
    <row r="213" spans="1:9" hidden="1" x14ac:dyDescent="0.2">
      <c r="A213" s="13" t="s">
        <v>12</v>
      </c>
      <c r="B213" s="242" t="s">
        <v>13</v>
      </c>
      <c r="C213" s="242"/>
      <c r="D213" s="242"/>
      <c r="E213" s="242"/>
      <c r="F213" s="242"/>
      <c r="G213" s="242"/>
      <c r="H213" s="242"/>
      <c r="I213" s="242"/>
    </row>
    <row r="214" spans="1:9" ht="25.5" hidden="1" x14ac:dyDescent="0.2">
      <c r="A214" s="17" t="s">
        <v>60</v>
      </c>
      <c r="B214" s="27" t="s">
        <v>56</v>
      </c>
      <c r="C214" s="14" t="s">
        <v>52</v>
      </c>
      <c r="D214" s="14" t="s">
        <v>213</v>
      </c>
      <c r="E214" s="15">
        <f>1.055*21.2</f>
        <v>22.366</v>
      </c>
      <c r="F214" s="16">
        <f t="shared" ref="F214:F219" si="6">1.055*13.44</f>
        <v>14.179199999999998</v>
      </c>
      <c r="G214" s="16"/>
      <c r="H214" s="76"/>
      <c r="I214" s="14" t="s">
        <v>58</v>
      </c>
    </row>
    <row r="215" spans="1:9" hidden="1" x14ac:dyDescent="0.2">
      <c r="A215" s="17" t="s">
        <v>23</v>
      </c>
      <c r="B215" s="27" t="s">
        <v>55</v>
      </c>
      <c r="C215" s="14" t="s">
        <v>52</v>
      </c>
      <c r="D215" s="14" t="s">
        <v>212</v>
      </c>
      <c r="E215" s="15"/>
      <c r="F215" s="16">
        <f t="shared" si="6"/>
        <v>14.179199999999998</v>
      </c>
      <c r="G215" s="16"/>
      <c r="H215" s="76"/>
      <c r="I215" s="14" t="s">
        <v>58</v>
      </c>
    </row>
    <row r="216" spans="1:9" ht="25.5" hidden="1" x14ac:dyDescent="0.2">
      <c r="A216" s="17" t="s">
        <v>26</v>
      </c>
      <c r="B216" s="27" t="s">
        <v>51</v>
      </c>
      <c r="C216" s="14" t="s">
        <v>52</v>
      </c>
      <c r="D216" s="14" t="s">
        <v>212</v>
      </c>
      <c r="E216" s="15"/>
      <c r="F216" s="16">
        <f t="shared" si="6"/>
        <v>14.179199999999998</v>
      </c>
      <c r="G216" s="16"/>
      <c r="H216" s="76"/>
      <c r="I216" s="14" t="s">
        <v>58</v>
      </c>
    </row>
    <row r="217" spans="1:9" hidden="1" x14ac:dyDescent="0.2">
      <c r="A217" s="17" t="s">
        <v>30</v>
      </c>
      <c r="B217" s="27" t="s">
        <v>31</v>
      </c>
      <c r="C217" s="14" t="s">
        <v>52</v>
      </c>
      <c r="D217" s="14" t="s">
        <v>212</v>
      </c>
      <c r="E217" s="15">
        <f>1.055*19.3</f>
        <v>20.361499999999999</v>
      </c>
      <c r="F217" s="16">
        <f t="shared" si="6"/>
        <v>14.179199999999998</v>
      </c>
      <c r="G217" s="16"/>
      <c r="H217" s="76"/>
      <c r="I217" s="14" t="s">
        <v>58</v>
      </c>
    </row>
    <row r="218" spans="1:9" hidden="1" x14ac:dyDescent="0.2">
      <c r="A218" s="17" t="s">
        <v>38</v>
      </c>
      <c r="B218" s="27" t="s">
        <v>39</v>
      </c>
      <c r="C218" s="14" t="s">
        <v>52</v>
      </c>
      <c r="D218" s="14" t="s">
        <v>213</v>
      </c>
      <c r="E218" s="15"/>
      <c r="F218" s="16">
        <f t="shared" si="6"/>
        <v>14.179199999999998</v>
      </c>
      <c r="G218" s="16"/>
      <c r="H218" s="76"/>
      <c r="I218" s="14" t="s">
        <v>58</v>
      </c>
    </row>
    <row r="219" spans="1:9" ht="63" hidden="1" customHeight="1" x14ac:dyDescent="0.2">
      <c r="A219" s="17" t="s">
        <v>41</v>
      </c>
      <c r="B219" s="27" t="s">
        <v>42</v>
      </c>
      <c r="C219" s="14" t="s">
        <v>52</v>
      </c>
      <c r="D219" s="14" t="s">
        <v>213</v>
      </c>
      <c r="E219" s="15">
        <f>1.055*18.9</f>
        <v>19.939499999999999</v>
      </c>
      <c r="F219" s="16">
        <f t="shared" si="6"/>
        <v>14.179199999999998</v>
      </c>
      <c r="G219" s="16"/>
      <c r="H219" s="76"/>
      <c r="I219" s="14" t="s">
        <v>58</v>
      </c>
    </row>
    <row r="220" spans="1:9" ht="39" hidden="1" customHeight="1" x14ac:dyDescent="0.2">
      <c r="A220" s="17" t="s">
        <v>44</v>
      </c>
      <c r="B220" s="27" t="s">
        <v>57</v>
      </c>
      <c r="C220" s="14" t="s">
        <v>52</v>
      </c>
      <c r="D220" s="14" t="s">
        <v>213</v>
      </c>
      <c r="E220" s="15"/>
      <c r="F220" s="16"/>
      <c r="G220" s="16">
        <f>1.055*16.59</f>
        <v>17.50245</v>
      </c>
      <c r="H220" s="76"/>
      <c r="I220" s="14" t="s">
        <v>58</v>
      </c>
    </row>
    <row r="221" spans="1:9" hidden="1" x14ac:dyDescent="0.2">
      <c r="A221" s="17" t="s">
        <v>218</v>
      </c>
      <c r="B221" s="27" t="s">
        <v>219</v>
      </c>
      <c r="C221" s="14" t="s">
        <v>52</v>
      </c>
      <c r="D221" s="14" t="s">
        <v>213</v>
      </c>
      <c r="E221" s="15">
        <f>1.055*19.8</f>
        <v>20.888999999999999</v>
      </c>
      <c r="F221" s="16"/>
      <c r="G221" s="16"/>
      <c r="H221" s="76"/>
      <c r="I221" s="14"/>
    </row>
    <row r="222" spans="1:9" hidden="1" x14ac:dyDescent="0.2">
      <c r="A222" s="22" t="s">
        <v>15</v>
      </c>
      <c r="B222" s="241" t="s">
        <v>16</v>
      </c>
      <c r="C222" s="241"/>
      <c r="D222" s="241"/>
      <c r="E222" s="241"/>
      <c r="F222" s="241"/>
      <c r="G222" s="241"/>
      <c r="H222" s="241"/>
      <c r="I222" s="241"/>
    </row>
    <row r="223" spans="1:9" ht="25.5" hidden="1" customHeight="1" x14ac:dyDescent="0.2">
      <c r="A223" s="297" t="s">
        <v>26</v>
      </c>
      <c r="B223" s="249" t="s">
        <v>51</v>
      </c>
      <c r="C223" s="14" t="s">
        <v>52</v>
      </c>
      <c r="D223" s="14" t="s">
        <v>48</v>
      </c>
      <c r="E223" s="15"/>
      <c r="F223" s="16"/>
      <c r="G223" s="16"/>
      <c r="H223" s="76"/>
      <c r="I223" s="14" t="s">
        <v>58</v>
      </c>
    </row>
    <row r="224" spans="1:9" ht="30.75" hidden="1" customHeight="1" x14ac:dyDescent="0.2">
      <c r="A224" s="245"/>
      <c r="B224" s="249"/>
      <c r="C224" s="14" t="s">
        <v>54</v>
      </c>
      <c r="D224" s="14" t="s">
        <v>212</v>
      </c>
      <c r="E224" s="15">
        <f>1.055*13.6</f>
        <v>14.347999999999999</v>
      </c>
      <c r="F224" s="16">
        <f>1.055*11.34</f>
        <v>11.963699999999999</v>
      </c>
      <c r="G224" s="16">
        <f>1.055*11.34</f>
        <v>11.963699999999999</v>
      </c>
      <c r="H224" s="76"/>
      <c r="I224" s="14" t="s">
        <v>58</v>
      </c>
    </row>
    <row r="225" spans="1:9" ht="21.75" hidden="1" customHeight="1" x14ac:dyDescent="0.2">
      <c r="A225" s="243" t="s">
        <v>30</v>
      </c>
      <c r="B225" s="249" t="s">
        <v>31</v>
      </c>
      <c r="C225" s="14" t="s">
        <v>52</v>
      </c>
      <c r="D225" s="14" t="s">
        <v>220</v>
      </c>
      <c r="E225" s="15"/>
      <c r="F225" s="16">
        <f>1.055*15.75</f>
        <v>16.616249999999997</v>
      </c>
      <c r="G225" s="16"/>
      <c r="H225" s="76"/>
      <c r="I225" s="14" t="s">
        <v>58</v>
      </c>
    </row>
    <row r="226" spans="1:9" ht="25.5" hidden="1" customHeight="1" x14ac:dyDescent="0.2">
      <c r="A226" s="243"/>
      <c r="B226" s="249"/>
      <c r="C226" s="14" t="s">
        <v>54</v>
      </c>
      <c r="D226" s="14" t="s">
        <v>212</v>
      </c>
      <c r="E226" s="15">
        <f>1.055*13.6</f>
        <v>14.347999999999999</v>
      </c>
      <c r="F226" s="16">
        <f>1.055*11.34</f>
        <v>11.963699999999999</v>
      </c>
      <c r="G226" s="16">
        <f>1.055*11.34</f>
        <v>11.963699999999999</v>
      </c>
      <c r="H226" s="76"/>
      <c r="I226" s="14" t="s">
        <v>58</v>
      </c>
    </row>
    <row r="227" spans="1:9" hidden="1" x14ac:dyDescent="0.2">
      <c r="A227" s="243" t="s">
        <v>32</v>
      </c>
      <c r="B227" s="249" t="s">
        <v>33</v>
      </c>
      <c r="C227" s="14" t="s">
        <v>52</v>
      </c>
      <c r="D227" s="14" t="s">
        <v>48</v>
      </c>
      <c r="E227" s="15"/>
      <c r="F227" s="16"/>
      <c r="G227" s="16"/>
      <c r="H227" s="76"/>
      <c r="I227" s="14" t="s">
        <v>58</v>
      </c>
    </row>
    <row r="228" spans="1:9" ht="45.75" hidden="1" customHeight="1" x14ac:dyDescent="0.2">
      <c r="A228" s="243"/>
      <c r="B228" s="249"/>
      <c r="C228" s="14" t="s">
        <v>54</v>
      </c>
      <c r="D228" s="14" t="s">
        <v>212</v>
      </c>
      <c r="E228" s="15">
        <f>1.055*13.6</f>
        <v>14.347999999999999</v>
      </c>
      <c r="F228" s="16">
        <f>1.055*11.34</f>
        <v>11.963699999999999</v>
      </c>
      <c r="G228" s="16"/>
      <c r="H228" s="76"/>
      <c r="I228" s="14" t="s">
        <v>58</v>
      </c>
    </row>
    <row r="229" spans="1:9" hidden="1" x14ac:dyDescent="0.2">
      <c r="A229" s="243" t="s">
        <v>34</v>
      </c>
      <c r="B229" s="249" t="s">
        <v>35</v>
      </c>
      <c r="C229" s="14" t="s">
        <v>52</v>
      </c>
      <c r="D229" s="14"/>
      <c r="E229" s="15"/>
      <c r="F229" s="16"/>
      <c r="G229" s="16"/>
      <c r="H229" s="76"/>
      <c r="I229" s="283" t="s">
        <v>58</v>
      </c>
    </row>
    <row r="230" spans="1:9" hidden="1" x14ac:dyDescent="0.2">
      <c r="A230" s="243"/>
      <c r="B230" s="249"/>
      <c r="C230" s="14" t="s">
        <v>54</v>
      </c>
      <c r="D230" s="14" t="s">
        <v>216</v>
      </c>
      <c r="E230" s="15">
        <f>1.055*12.9</f>
        <v>13.609499999999999</v>
      </c>
      <c r="F230" s="16">
        <f>1.055*10.29</f>
        <v>10.855949999999998</v>
      </c>
      <c r="G230" s="16"/>
      <c r="H230" s="76"/>
      <c r="I230" s="283"/>
    </row>
    <row r="231" spans="1:9" ht="30" hidden="1" customHeight="1" x14ac:dyDescent="0.2">
      <c r="A231" s="243" t="s">
        <v>38</v>
      </c>
      <c r="B231" s="249" t="s">
        <v>39</v>
      </c>
      <c r="C231" s="14" t="s">
        <v>52</v>
      </c>
      <c r="D231" s="14" t="s">
        <v>216</v>
      </c>
      <c r="E231" s="15"/>
      <c r="F231" s="16">
        <f>1.055*16.59</f>
        <v>17.50245</v>
      </c>
      <c r="G231" s="16"/>
      <c r="H231" s="76"/>
      <c r="I231" s="283" t="s">
        <v>58</v>
      </c>
    </row>
    <row r="232" spans="1:9" ht="7.5" hidden="1" customHeight="1" x14ac:dyDescent="0.2">
      <c r="A232" s="243"/>
      <c r="B232" s="249"/>
      <c r="C232" s="14" t="s">
        <v>54</v>
      </c>
      <c r="D232" s="14"/>
      <c r="E232" s="15"/>
      <c r="F232" s="16"/>
      <c r="G232" s="16"/>
      <c r="H232" s="76"/>
      <c r="I232" s="283"/>
    </row>
    <row r="233" spans="1:9" ht="33" hidden="1" customHeight="1" x14ac:dyDescent="0.2">
      <c r="A233" s="243" t="s">
        <v>41</v>
      </c>
      <c r="B233" s="249" t="s">
        <v>42</v>
      </c>
      <c r="C233" s="14" t="s">
        <v>52</v>
      </c>
      <c r="D233" s="14" t="s">
        <v>216</v>
      </c>
      <c r="E233" s="15">
        <f>1.055*20.9</f>
        <v>22.049499999999998</v>
      </c>
      <c r="F233" s="16"/>
      <c r="G233" s="77"/>
      <c r="H233" s="77"/>
      <c r="I233" s="14" t="s">
        <v>58</v>
      </c>
    </row>
    <row r="234" spans="1:9" ht="29.25" hidden="1" customHeight="1" x14ac:dyDescent="0.2">
      <c r="A234" s="243"/>
      <c r="B234" s="249"/>
      <c r="C234" s="14" t="s">
        <v>54</v>
      </c>
      <c r="D234" s="14" t="s">
        <v>213</v>
      </c>
      <c r="E234" s="15">
        <f>14.3*1.055</f>
        <v>15.086499999999999</v>
      </c>
      <c r="F234" s="16">
        <f>11.76*1.055</f>
        <v>12.406799999999999</v>
      </c>
      <c r="G234" s="16">
        <f>11.76*1.055</f>
        <v>12.406799999999999</v>
      </c>
      <c r="H234" s="76"/>
      <c r="I234" s="14" t="s">
        <v>58</v>
      </c>
    </row>
    <row r="235" spans="1:9" ht="25.5" hidden="1" x14ac:dyDescent="0.2">
      <c r="A235" s="78" t="s">
        <v>60</v>
      </c>
      <c r="B235" s="27" t="s">
        <v>56</v>
      </c>
      <c r="C235" s="52" t="s">
        <v>52</v>
      </c>
      <c r="D235" s="52" t="s">
        <v>221</v>
      </c>
      <c r="E235" s="51">
        <f>24.6*1.055</f>
        <v>25.952999999999999</v>
      </c>
      <c r="F235" s="79"/>
      <c r="G235" s="79"/>
      <c r="H235" s="79"/>
      <c r="I235" s="14" t="s">
        <v>58</v>
      </c>
    </row>
    <row r="236" spans="1:9" hidden="1" x14ac:dyDescent="0.2"/>
    <row r="237" spans="1:9" hidden="1" x14ac:dyDescent="0.2"/>
  </sheetData>
  <mergeCells count="269">
    <mergeCell ref="A5:I5"/>
    <mergeCell ref="A6:I6"/>
    <mergeCell ref="B41:I41"/>
    <mergeCell ref="B40:I40"/>
    <mergeCell ref="A39:B39"/>
    <mergeCell ref="E39:H39"/>
    <mergeCell ref="B28:I28"/>
    <mergeCell ref="H2:I2"/>
    <mergeCell ref="A116:A117"/>
    <mergeCell ref="B116:B117"/>
    <mergeCell ref="I99:I101"/>
    <mergeCell ref="C100:C101"/>
    <mergeCell ref="E100:E101"/>
    <mergeCell ref="F100:F101"/>
    <mergeCell ref="G100:G101"/>
    <mergeCell ref="H100:H101"/>
    <mergeCell ref="A109:A115"/>
    <mergeCell ref="B109:B115"/>
    <mergeCell ref="I110:I115"/>
    <mergeCell ref="E112:E113"/>
    <mergeCell ref="F112:F113"/>
    <mergeCell ref="G112:G113"/>
    <mergeCell ref="H112:H113"/>
    <mergeCell ref="C114:C115"/>
    <mergeCell ref="A118:A124"/>
    <mergeCell ref="B118:B124"/>
    <mergeCell ref="A7:I7"/>
    <mergeCell ref="A16:H16"/>
    <mergeCell ref="A11:I11"/>
    <mergeCell ref="B17:H17"/>
    <mergeCell ref="I16:I17"/>
    <mergeCell ref="I135:I137"/>
    <mergeCell ref="E136:E137"/>
    <mergeCell ref="F136:F137"/>
    <mergeCell ref="G136:G137"/>
    <mergeCell ref="H136:H137"/>
    <mergeCell ref="A126:A131"/>
    <mergeCell ref="B126:B131"/>
    <mergeCell ref="I127:I131"/>
    <mergeCell ref="E128:E129"/>
    <mergeCell ref="F128:F129"/>
    <mergeCell ref="G128:G129"/>
    <mergeCell ref="H128:H129"/>
    <mergeCell ref="E130:E131"/>
    <mergeCell ref="F130:F131"/>
    <mergeCell ref="G130:G131"/>
    <mergeCell ref="H130:H131"/>
    <mergeCell ref="I119:I124"/>
    <mergeCell ref="E121:E122"/>
    <mergeCell ref="F121:F122"/>
    <mergeCell ref="G121:G122"/>
    <mergeCell ref="H121:H122"/>
    <mergeCell ref="C123:C124"/>
    <mergeCell ref="E123:E124"/>
    <mergeCell ref="F123:F124"/>
    <mergeCell ref="G123:G124"/>
    <mergeCell ref="H123:H124"/>
    <mergeCell ref="E114:E115"/>
    <mergeCell ref="F114:F115"/>
    <mergeCell ref="G114:G115"/>
    <mergeCell ref="H114:H115"/>
    <mergeCell ref="I89:I91"/>
    <mergeCell ref="C90:C91"/>
    <mergeCell ref="E90:E91"/>
    <mergeCell ref="G90:G91"/>
    <mergeCell ref="H90:H91"/>
    <mergeCell ref="I92:I94"/>
    <mergeCell ref="C93:C94"/>
    <mergeCell ref="E93:E94"/>
    <mergeCell ref="F93:F94"/>
    <mergeCell ref="G93:G94"/>
    <mergeCell ref="H93:H94"/>
    <mergeCell ref="F90:F91"/>
    <mergeCell ref="G72:G73"/>
    <mergeCell ref="H72:H73"/>
    <mergeCell ref="I72:I73"/>
    <mergeCell ref="I75:I79"/>
    <mergeCell ref="G76:G77"/>
    <mergeCell ref="H76:H77"/>
    <mergeCell ref="G78:G79"/>
    <mergeCell ref="H78:H79"/>
    <mergeCell ref="A81:A86"/>
    <mergeCell ref="B81:B86"/>
    <mergeCell ref="I81:I83"/>
    <mergeCell ref="C82:C83"/>
    <mergeCell ref="E82:E83"/>
    <mergeCell ref="F82:F83"/>
    <mergeCell ref="G82:G83"/>
    <mergeCell ref="H82:H83"/>
    <mergeCell ref="I84:I86"/>
    <mergeCell ref="C85:C86"/>
    <mergeCell ref="E85:E86"/>
    <mergeCell ref="F85:F86"/>
    <mergeCell ref="G85:G86"/>
    <mergeCell ref="H85:H86"/>
    <mergeCell ref="E72:E73"/>
    <mergeCell ref="F72:F73"/>
    <mergeCell ref="A196:A198"/>
    <mergeCell ref="B196:B198"/>
    <mergeCell ref="I229:I230"/>
    <mergeCell ref="I231:I232"/>
    <mergeCell ref="A229:A230"/>
    <mergeCell ref="B229:B230"/>
    <mergeCell ref="A231:A232"/>
    <mergeCell ref="B231:B232"/>
    <mergeCell ref="A204:A205"/>
    <mergeCell ref="B204:B205"/>
    <mergeCell ref="A199:A201"/>
    <mergeCell ref="B199:B201"/>
    <mergeCell ref="B211:B212"/>
    <mergeCell ref="A211:A212"/>
    <mergeCell ref="I210:I212"/>
    <mergeCell ref="E210:H211"/>
    <mergeCell ref="D210:D212"/>
    <mergeCell ref="C210:C212"/>
    <mergeCell ref="A210:B210"/>
    <mergeCell ref="B202:B203"/>
    <mergeCell ref="A202:A203"/>
    <mergeCell ref="A233:A234"/>
    <mergeCell ref="B233:B234"/>
    <mergeCell ref="A223:A224"/>
    <mergeCell ref="B223:B224"/>
    <mergeCell ref="A225:A226"/>
    <mergeCell ref="B225:B226"/>
    <mergeCell ref="A227:A228"/>
    <mergeCell ref="B227:B228"/>
    <mergeCell ref="B213:I213"/>
    <mergeCell ref="B222:I222"/>
    <mergeCell ref="A43:A46"/>
    <mergeCell ref="B43:B46"/>
    <mergeCell ref="A25:A26"/>
    <mergeCell ref="B25:B26"/>
    <mergeCell ref="I30:I31"/>
    <mergeCell ref="I48:I49"/>
    <mergeCell ref="E44:E45"/>
    <mergeCell ref="F44:F45"/>
    <mergeCell ref="G44:G45"/>
    <mergeCell ref="H44:H45"/>
    <mergeCell ref="C43:C45"/>
    <mergeCell ref="I13:I15"/>
    <mergeCell ref="A14:A15"/>
    <mergeCell ref="B14:B15"/>
    <mergeCell ref="A13:B13"/>
    <mergeCell ref="C13:C15"/>
    <mergeCell ref="D13:D15"/>
    <mergeCell ref="E13:H14"/>
    <mergeCell ref="A19:A20"/>
    <mergeCell ref="B19:B20"/>
    <mergeCell ref="I19:I20"/>
    <mergeCell ref="B152:B153"/>
    <mergeCell ref="B154:B155"/>
    <mergeCell ref="B156:B157"/>
    <mergeCell ref="F48:F49"/>
    <mergeCell ref="G48:G49"/>
    <mergeCell ref="G58:G59"/>
    <mergeCell ref="H58:H59"/>
    <mergeCell ref="E56:E57"/>
    <mergeCell ref="F56:F57"/>
    <mergeCell ref="B48:B49"/>
    <mergeCell ref="C48:C49"/>
    <mergeCell ref="H48:H49"/>
    <mergeCell ref="E48:E49"/>
    <mergeCell ref="H56:H57"/>
    <mergeCell ref="G56:G57"/>
    <mergeCell ref="E76:E77"/>
    <mergeCell ref="F76:F77"/>
    <mergeCell ref="E78:E79"/>
    <mergeCell ref="F78:F79"/>
    <mergeCell ref="F68:F69"/>
    <mergeCell ref="F54:F55"/>
    <mergeCell ref="C58:C59"/>
    <mergeCell ref="D58:D59"/>
    <mergeCell ref="E58:E59"/>
    <mergeCell ref="I67:I69"/>
    <mergeCell ref="C68:C69"/>
    <mergeCell ref="E68:E69"/>
    <mergeCell ref="G68:G69"/>
    <mergeCell ref="H68:H69"/>
    <mergeCell ref="I50:I59"/>
    <mergeCell ref="C54:C57"/>
    <mergeCell ref="E54:E55"/>
    <mergeCell ref="G54:G55"/>
    <mergeCell ref="H54:H55"/>
    <mergeCell ref="F58:F59"/>
    <mergeCell ref="A67:A69"/>
    <mergeCell ref="B67:B69"/>
    <mergeCell ref="B158:B159"/>
    <mergeCell ref="B160:B161"/>
    <mergeCell ref="A37:A38"/>
    <mergeCell ref="B37:B38"/>
    <mergeCell ref="A30:A31"/>
    <mergeCell ref="B30:B31"/>
    <mergeCell ref="A33:A34"/>
    <mergeCell ref="B33:B34"/>
    <mergeCell ref="A50:A61"/>
    <mergeCell ref="B50:B61"/>
    <mergeCell ref="A71:A79"/>
    <mergeCell ref="B71:B79"/>
    <mergeCell ref="A89:A94"/>
    <mergeCell ref="B89:B94"/>
    <mergeCell ref="A99:A102"/>
    <mergeCell ref="B99:B102"/>
    <mergeCell ref="B96:I96"/>
    <mergeCell ref="B138:I138"/>
    <mergeCell ref="A134:A137"/>
    <mergeCell ref="B134:B137"/>
    <mergeCell ref="I44:I45"/>
    <mergeCell ref="A47:A49"/>
    <mergeCell ref="A162:A163"/>
    <mergeCell ref="B162:B163"/>
    <mergeCell ref="A164:A165"/>
    <mergeCell ref="B164:B165"/>
    <mergeCell ref="A166:A167"/>
    <mergeCell ref="B166:B167"/>
    <mergeCell ref="A168:A169"/>
    <mergeCell ref="B168:B169"/>
    <mergeCell ref="C51:C53"/>
    <mergeCell ref="C71:C73"/>
    <mergeCell ref="C75:C79"/>
    <mergeCell ref="C127:C131"/>
    <mergeCell ref="C120:C122"/>
    <mergeCell ref="C111:C113"/>
    <mergeCell ref="C135:C137"/>
    <mergeCell ref="A142:A144"/>
    <mergeCell ref="B142:B144"/>
    <mergeCell ref="C142:C144"/>
    <mergeCell ref="A152:A153"/>
    <mergeCell ref="A154:A155"/>
    <mergeCell ref="A156:A157"/>
    <mergeCell ref="A158:A159"/>
    <mergeCell ref="A160:A161"/>
    <mergeCell ref="B151:I151"/>
    <mergeCell ref="I162:I163"/>
    <mergeCell ref="I164:I165"/>
    <mergeCell ref="I166:I167"/>
    <mergeCell ref="I168:I169"/>
    <mergeCell ref="I170:I171"/>
    <mergeCell ref="I172:I173"/>
    <mergeCell ref="I174:I175"/>
    <mergeCell ref="I176:I177"/>
    <mergeCell ref="D142:D144"/>
    <mergeCell ref="I152:I153"/>
    <mergeCell ref="I154:I155"/>
    <mergeCell ref="I156:I157"/>
    <mergeCell ref="I158:I159"/>
    <mergeCell ref="I160:I161"/>
    <mergeCell ref="A170:A171"/>
    <mergeCell ref="B170:B171"/>
    <mergeCell ref="A172:A173"/>
    <mergeCell ref="B172:B173"/>
    <mergeCell ref="A174:A175"/>
    <mergeCell ref="B174:B175"/>
    <mergeCell ref="A176:A177"/>
    <mergeCell ref="B176:B177"/>
    <mergeCell ref="B194:I194"/>
    <mergeCell ref="B182:I182"/>
    <mergeCell ref="A183:A185"/>
    <mergeCell ref="B183:B185"/>
    <mergeCell ref="A186:A188"/>
    <mergeCell ref="B186:B188"/>
    <mergeCell ref="A179:B179"/>
    <mergeCell ref="C179:C181"/>
    <mergeCell ref="D179:D181"/>
    <mergeCell ref="E179:H180"/>
    <mergeCell ref="I179:I181"/>
    <mergeCell ref="A180:A181"/>
    <mergeCell ref="B180:B181"/>
    <mergeCell ref="A191:A193"/>
    <mergeCell ref="B191:B193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2" fitToWidth="0" orientation="landscape" useFirstPageNumber="1" r:id="rId1"/>
  <headerFooter>
    <oddHeader>&amp;C&amp;"Times New Roman,обычный"&amp;14&amp;P</oddHeader>
  </headerFooter>
  <rowBreaks count="4" manualBreakCount="4">
    <brk id="177" max="9" man="1"/>
    <brk id="198" max="16383" man="1"/>
    <brk id="206" max="9" man="1"/>
    <brk id="2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view="pageBreakPreview" topLeftCell="A56" zoomScale="120" zoomScaleNormal="100" zoomScaleSheetLayoutView="120" workbookViewId="0">
      <selection activeCell="B177" sqref="B177:B178"/>
    </sheetView>
  </sheetViews>
  <sheetFormatPr defaultRowHeight="12.75" x14ac:dyDescent="0.2"/>
  <cols>
    <col min="1" max="1" width="8.7109375" style="152" customWidth="1"/>
    <col min="2" max="2" width="34" style="121" customWidth="1"/>
    <col min="3" max="3" width="14.5703125" style="74" customWidth="1"/>
    <col min="4" max="4" width="15.5703125" style="74" customWidth="1"/>
    <col min="5" max="5" width="11.7109375" style="122" customWidth="1"/>
    <col min="6" max="8" width="11.7109375" style="120" customWidth="1"/>
    <col min="9" max="9" width="19" style="74" customWidth="1"/>
    <col min="10" max="255" width="9.140625" style="3"/>
    <col min="256" max="256" width="10.85546875" style="3" customWidth="1"/>
    <col min="257" max="257" width="19.140625" style="3" customWidth="1"/>
    <col min="258" max="258" width="13" style="3" customWidth="1"/>
    <col min="259" max="259" width="15.5703125" style="3" customWidth="1"/>
    <col min="260" max="260" width="10.140625" style="3" customWidth="1"/>
    <col min="261" max="261" width="10.28515625" style="3" customWidth="1"/>
    <col min="262" max="262" width="10.140625" style="3" customWidth="1"/>
    <col min="263" max="264" width="10.28515625" style="3" customWidth="1"/>
    <col min="265" max="265" width="20.85546875" style="3" customWidth="1"/>
    <col min="266" max="511" width="9.140625" style="3"/>
    <col min="512" max="512" width="10.85546875" style="3" customWidth="1"/>
    <col min="513" max="513" width="19.140625" style="3" customWidth="1"/>
    <col min="514" max="514" width="13" style="3" customWidth="1"/>
    <col min="515" max="515" width="15.5703125" style="3" customWidth="1"/>
    <col min="516" max="516" width="10.140625" style="3" customWidth="1"/>
    <col min="517" max="517" width="10.28515625" style="3" customWidth="1"/>
    <col min="518" max="518" width="10.140625" style="3" customWidth="1"/>
    <col min="519" max="520" width="10.28515625" style="3" customWidth="1"/>
    <col min="521" max="521" width="20.85546875" style="3" customWidth="1"/>
    <col min="522" max="767" width="9.140625" style="3"/>
    <col min="768" max="768" width="10.85546875" style="3" customWidth="1"/>
    <col min="769" max="769" width="19.140625" style="3" customWidth="1"/>
    <col min="770" max="770" width="13" style="3" customWidth="1"/>
    <col min="771" max="771" width="15.5703125" style="3" customWidth="1"/>
    <col min="772" max="772" width="10.140625" style="3" customWidth="1"/>
    <col min="773" max="773" width="10.28515625" style="3" customWidth="1"/>
    <col min="774" max="774" width="10.140625" style="3" customWidth="1"/>
    <col min="775" max="776" width="10.28515625" style="3" customWidth="1"/>
    <col min="777" max="777" width="20.85546875" style="3" customWidth="1"/>
    <col min="778" max="1023" width="9.140625" style="3"/>
    <col min="1024" max="1024" width="10.85546875" style="3" customWidth="1"/>
    <col min="1025" max="1025" width="19.140625" style="3" customWidth="1"/>
    <col min="1026" max="1026" width="13" style="3" customWidth="1"/>
    <col min="1027" max="1027" width="15.5703125" style="3" customWidth="1"/>
    <col min="1028" max="1028" width="10.140625" style="3" customWidth="1"/>
    <col min="1029" max="1029" width="10.28515625" style="3" customWidth="1"/>
    <col min="1030" max="1030" width="10.140625" style="3" customWidth="1"/>
    <col min="1031" max="1032" width="10.28515625" style="3" customWidth="1"/>
    <col min="1033" max="1033" width="20.85546875" style="3" customWidth="1"/>
    <col min="1034" max="1279" width="9.140625" style="3"/>
    <col min="1280" max="1280" width="10.85546875" style="3" customWidth="1"/>
    <col min="1281" max="1281" width="19.140625" style="3" customWidth="1"/>
    <col min="1282" max="1282" width="13" style="3" customWidth="1"/>
    <col min="1283" max="1283" width="15.5703125" style="3" customWidth="1"/>
    <col min="1284" max="1284" width="10.140625" style="3" customWidth="1"/>
    <col min="1285" max="1285" width="10.28515625" style="3" customWidth="1"/>
    <col min="1286" max="1286" width="10.140625" style="3" customWidth="1"/>
    <col min="1287" max="1288" width="10.28515625" style="3" customWidth="1"/>
    <col min="1289" max="1289" width="20.85546875" style="3" customWidth="1"/>
    <col min="1290" max="1535" width="9.140625" style="3"/>
    <col min="1536" max="1536" width="10.85546875" style="3" customWidth="1"/>
    <col min="1537" max="1537" width="19.140625" style="3" customWidth="1"/>
    <col min="1538" max="1538" width="13" style="3" customWidth="1"/>
    <col min="1539" max="1539" width="15.5703125" style="3" customWidth="1"/>
    <col min="1540" max="1540" width="10.140625" style="3" customWidth="1"/>
    <col min="1541" max="1541" width="10.28515625" style="3" customWidth="1"/>
    <col min="1542" max="1542" width="10.140625" style="3" customWidth="1"/>
    <col min="1543" max="1544" width="10.28515625" style="3" customWidth="1"/>
    <col min="1545" max="1545" width="20.85546875" style="3" customWidth="1"/>
    <col min="1546" max="1791" width="9.140625" style="3"/>
    <col min="1792" max="1792" width="10.85546875" style="3" customWidth="1"/>
    <col min="1793" max="1793" width="19.140625" style="3" customWidth="1"/>
    <col min="1794" max="1794" width="13" style="3" customWidth="1"/>
    <col min="1795" max="1795" width="15.5703125" style="3" customWidth="1"/>
    <col min="1796" max="1796" width="10.140625" style="3" customWidth="1"/>
    <col min="1797" max="1797" width="10.28515625" style="3" customWidth="1"/>
    <col min="1798" max="1798" width="10.140625" style="3" customWidth="1"/>
    <col min="1799" max="1800" width="10.28515625" style="3" customWidth="1"/>
    <col min="1801" max="1801" width="20.85546875" style="3" customWidth="1"/>
    <col min="1802" max="2047" width="9.140625" style="3"/>
    <col min="2048" max="2048" width="10.85546875" style="3" customWidth="1"/>
    <col min="2049" max="2049" width="19.140625" style="3" customWidth="1"/>
    <col min="2050" max="2050" width="13" style="3" customWidth="1"/>
    <col min="2051" max="2051" width="15.5703125" style="3" customWidth="1"/>
    <col min="2052" max="2052" width="10.140625" style="3" customWidth="1"/>
    <col min="2053" max="2053" width="10.28515625" style="3" customWidth="1"/>
    <col min="2054" max="2054" width="10.140625" style="3" customWidth="1"/>
    <col min="2055" max="2056" width="10.28515625" style="3" customWidth="1"/>
    <col min="2057" max="2057" width="20.85546875" style="3" customWidth="1"/>
    <col min="2058" max="2303" width="9.140625" style="3"/>
    <col min="2304" max="2304" width="10.85546875" style="3" customWidth="1"/>
    <col min="2305" max="2305" width="19.140625" style="3" customWidth="1"/>
    <col min="2306" max="2306" width="13" style="3" customWidth="1"/>
    <col min="2307" max="2307" width="15.5703125" style="3" customWidth="1"/>
    <col min="2308" max="2308" width="10.140625" style="3" customWidth="1"/>
    <col min="2309" max="2309" width="10.28515625" style="3" customWidth="1"/>
    <col min="2310" max="2310" width="10.140625" style="3" customWidth="1"/>
    <col min="2311" max="2312" width="10.28515625" style="3" customWidth="1"/>
    <col min="2313" max="2313" width="20.85546875" style="3" customWidth="1"/>
    <col min="2314" max="2559" width="9.140625" style="3"/>
    <col min="2560" max="2560" width="10.85546875" style="3" customWidth="1"/>
    <col min="2561" max="2561" width="19.140625" style="3" customWidth="1"/>
    <col min="2562" max="2562" width="13" style="3" customWidth="1"/>
    <col min="2563" max="2563" width="15.5703125" style="3" customWidth="1"/>
    <col min="2564" max="2564" width="10.140625" style="3" customWidth="1"/>
    <col min="2565" max="2565" width="10.28515625" style="3" customWidth="1"/>
    <col min="2566" max="2566" width="10.140625" style="3" customWidth="1"/>
    <col min="2567" max="2568" width="10.28515625" style="3" customWidth="1"/>
    <col min="2569" max="2569" width="20.85546875" style="3" customWidth="1"/>
    <col min="2570" max="2815" width="9.140625" style="3"/>
    <col min="2816" max="2816" width="10.85546875" style="3" customWidth="1"/>
    <col min="2817" max="2817" width="19.140625" style="3" customWidth="1"/>
    <col min="2818" max="2818" width="13" style="3" customWidth="1"/>
    <col min="2819" max="2819" width="15.5703125" style="3" customWidth="1"/>
    <col min="2820" max="2820" width="10.140625" style="3" customWidth="1"/>
    <col min="2821" max="2821" width="10.28515625" style="3" customWidth="1"/>
    <col min="2822" max="2822" width="10.140625" style="3" customWidth="1"/>
    <col min="2823" max="2824" width="10.28515625" style="3" customWidth="1"/>
    <col min="2825" max="2825" width="20.85546875" style="3" customWidth="1"/>
    <col min="2826" max="3071" width="9.140625" style="3"/>
    <col min="3072" max="3072" width="10.85546875" style="3" customWidth="1"/>
    <col min="3073" max="3073" width="19.140625" style="3" customWidth="1"/>
    <col min="3074" max="3074" width="13" style="3" customWidth="1"/>
    <col min="3075" max="3075" width="15.5703125" style="3" customWidth="1"/>
    <col min="3076" max="3076" width="10.140625" style="3" customWidth="1"/>
    <col min="3077" max="3077" width="10.28515625" style="3" customWidth="1"/>
    <col min="3078" max="3078" width="10.140625" style="3" customWidth="1"/>
    <col min="3079" max="3080" width="10.28515625" style="3" customWidth="1"/>
    <col min="3081" max="3081" width="20.85546875" style="3" customWidth="1"/>
    <col min="3082" max="3327" width="9.140625" style="3"/>
    <col min="3328" max="3328" width="10.85546875" style="3" customWidth="1"/>
    <col min="3329" max="3329" width="19.140625" style="3" customWidth="1"/>
    <col min="3330" max="3330" width="13" style="3" customWidth="1"/>
    <col min="3331" max="3331" width="15.5703125" style="3" customWidth="1"/>
    <col min="3332" max="3332" width="10.140625" style="3" customWidth="1"/>
    <col min="3333" max="3333" width="10.28515625" style="3" customWidth="1"/>
    <col min="3334" max="3334" width="10.140625" style="3" customWidth="1"/>
    <col min="3335" max="3336" width="10.28515625" style="3" customWidth="1"/>
    <col min="3337" max="3337" width="20.85546875" style="3" customWidth="1"/>
    <col min="3338" max="3583" width="9.140625" style="3"/>
    <col min="3584" max="3584" width="10.85546875" style="3" customWidth="1"/>
    <col min="3585" max="3585" width="19.140625" style="3" customWidth="1"/>
    <col min="3586" max="3586" width="13" style="3" customWidth="1"/>
    <col min="3587" max="3587" width="15.5703125" style="3" customWidth="1"/>
    <col min="3588" max="3588" width="10.140625" style="3" customWidth="1"/>
    <col min="3589" max="3589" width="10.28515625" style="3" customWidth="1"/>
    <col min="3590" max="3590" width="10.140625" style="3" customWidth="1"/>
    <col min="3591" max="3592" width="10.28515625" style="3" customWidth="1"/>
    <col min="3593" max="3593" width="20.85546875" style="3" customWidth="1"/>
    <col min="3594" max="3839" width="9.140625" style="3"/>
    <col min="3840" max="3840" width="10.85546875" style="3" customWidth="1"/>
    <col min="3841" max="3841" width="19.140625" style="3" customWidth="1"/>
    <col min="3842" max="3842" width="13" style="3" customWidth="1"/>
    <col min="3843" max="3843" width="15.5703125" style="3" customWidth="1"/>
    <col min="3844" max="3844" width="10.140625" style="3" customWidth="1"/>
    <col min="3845" max="3845" width="10.28515625" style="3" customWidth="1"/>
    <col min="3846" max="3846" width="10.140625" style="3" customWidth="1"/>
    <col min="3847" max="3848" width="10.28515625" style="3" customWidth="1"/>
    <col min="3849" max="3849" width="20.85546875" style="3" customWidth="1"/>
    <col min="3850" max="4095" width="9.140625" style="3"/>
    <col min="4096" max="4096" width="10.85546875" style="3" customWidth="1"/>
    <col min="4097" max="4097" width="19.140625" style="3" customWidth="1"/>
    <col min="4098" max="4098" width="13" style="3" customWidth="1"/>
    <col min="4099" max="4099" width="15.5703125" style="3" customWidth="1"/>
    <col min="4100" max="4100" width="10.140625" style="3" customWidth="1"/>
    <col min="4101" max="4101" width="10.28515625" style="3" customWidth="1"/>
    <col min="4102" max="4102" width="10.140625" style="3" customWidth="1"/>
    <col min="4103" max="4104" width="10.28515625" style="3" customWidth="1"/>
    <col min="4105" max="4105" width="20.85546875" style="3" customWidth="1"/>
    <col min="4106" max="4351" width="9.140625" style="3"/>
    <col min="4352" max="4352" width="10.85546875" style="3" customWidth="1"/>
    <col min="4353" max="4353" width="19.140625" style="3" customWidth="1"/>
    <col min="4354" max="4354" width="13" style="3" customWidth="1"/>
    <col min="4355" max="4355" width="15.5703125" style="3" customWidth="1"/>
    <col min="4356" max="4356" width="10.140625" style="3" customWidth="1"/>
    <col min="4357" max="4357" width="10.28515625" style="3" customWidth="1"/>
    <col min="4358" max="4358" width="10.140625" style="3" customWidth="1"/>
    <col min="4359" max="4360" width="10.28515625" style="3" customWidth="1"/>
    <col min="4361" max="4361" width="20.85546875" style="3" customWidth="1"/>
    <col min="4362" max="4607" width="9.140625" style="3"/>
    <col min="4608" max="4608" width="10.85546875" style="3" customWidth="1"/>
    <col min="4609" max="4609" width="19.140625" style="3" customWidth="1"/>
    <col min="4610" max="4610" width="13" style="3" customWidth="1"/>
    <col min="4611" max="4611" width="15.5703125" style="3" customWidth="1"/>
    <col min="4612" max="4612" width="10.140625" style="3" customWidth="1"/>
    <col min="4613" max="4613" width="10.28515625" style="3" customWidth="1"/>
    <col min="4614" max="4614" width="10.140625" style="3" customWidth="1"/>
    <col min="4615" max="4616" width="10.28515625" style="3" customWidth="1"/>
    <col min="4617" max="4617" width="20.85546875" style="3" customWidth="1"/>
    <col min="4618" max="4863" width="9.140625" style="3"/>
    <col min="4864" max="4864" width="10.85546875" style="3" customWidth="1"/>
    <col min="4865" max="4865" width="19.140625" style="3" customWidth="1"/>
    <col min="4866" max="4866" width="13" style="3" customWidth="1"/>
    <col min="4867" max="4867" width="15.5703125" style="3" customWidth="1"/>
    <col min="4868" max="4868" width="10.140625" style="3" customWidth="1"/>
    <col min="4869" max="4869" width="10.28515625" style="3" customWidth="1"/>
    <col min="4870" max="4870" width="10.140625" style="3" customWidth="1"/>
    <col min="4871" max="4872" width="10.28515625" style="3" customWidth="1"/>
    <col min="4873" max="4873" width="20.85546875" style="3" customWidth="1"/>
    <col min="4874" max="5119" width="9.140625" style="3"/>
    <col min="5120" max="5120" width="10.85546875" style="3" customWidth="1"/>
    <col min="5121" max="5121" width="19.140625" style="3" customWidth="1"/>
    <col min="5122" max="5122" width="13" style="3" customWidth="1"/>
    <col min="5123" max="5123" width="15.5703125" style="3" customWidth="1"/>
    <col min="5124" max="5124" width="10.140625" style="3" customWidth="1"/>
    <col min="5125" max="5125" width="10.28515625" style="3" customWidth="1"/>
    <col min="5126" max="5126" width="10.140625" style="3" customWidth="1"/>
    <col min="5127" max="5128" width="10.28515625" style="3" customWidth="1"/>
    <col min="5129" max="5129" width="20.85546875" style="3" customWidth="1"/>
    <col min="5130" max="5375" width="9.140625" style="3"/>
    <col min="5376" max="5376" width="10.85546875" style="3" customWidth="1"/>
    <col min="5377" max="5377" width="19.140625" style="3" customWidth="1"/>
    <col min="5378" max="5378" width="13" style="3" customWidth="1"/>
    <col min="5379" max="5379" width="15.5703125" style="3" customWidth="1"/>
    <col min="5380" max="5380" width="10.140625" style="3" customWidth="1"/>
    <col min="5381" max="5381" width="10.28515625" style="3" customWidth="1"/>
    <col min="5382" max="5382" width="10.140625" style="3" customWidth="1"/>
    <col min="5383" max="5384" width="10.28515625" style="3" customWidth="1"/>
    <col min="5385" max="5385" width="20.85546875" style="3" customWidth="1"/>
    <col min="5386" max="5631" width="9.140625" style="3"/>
    <col min="5632" max="5632" width="10.85546875" style="3" customWidth="1"/>
    <col min="5633" max="5633" width="19.140625" style="3" customWidth="1"/>
    <col min="5634" max="5634" width="13" style="3" customWidth="1"/>
    <col min="5635" max="5635" width="15.5703125" style="3" customWidth="1"/>
    <col min="5636" max="5636" width="10.140625" style="3" customWidth="1"/>
    <col min="5637" max="5637" width="10.28515625" style="3" customWidth="1"/>
    <col min="5638" max="5638" width="10.140625" style="3" customWidth="1"/>
    <col min="5639" max="5640" width="10.28515625" style="3" customWidth="1"/>
    <col min="5641" max="5641" width="20.85546875" style="3" customWidth="1"/>
    <col min="5642" max="5887" width="9.140625" style="3"/>
    <col min="5888" max="5888" width="10.85546875" style="3" customWidth="1"/>
    <col min="5889" max="5889" width="19.140625" style="3" customWidth="1"/>
    <col min="5890" max="5890" width="13" style="3" customWidth="1"/>
    <col min="5891" max="5891" width="15.5703125" style="3" customWidth="1"/>
    <col min="5892" max="5892" width="10.140625" style="3" customWidth="1"/>
    <col min="5893" max="5893" width="10.28515625" style="3" customWidth="1"/>
    <col min="5894" max="5894" width="10.140625" style="3" customWidth="1"/>
    <col min="5895" max="5896" width="10.28515625" style="3" customWidth="1"/>
    <col min="5897" max="5897" width="20.85546875" style="3" customWidth="1"/>
    <col min="5898" max="6143" width="9.140625" style="3"/>
    <col min="6144" max="6144" width="10.85546875" style="3" customWidth="1"/>
    <col min="6145" max="6145" width="19.140625" style="3" customWidth="1"/>
    <col min="6146" max="6146" width="13" style="3" customWidth="1"/>
    <col min="6147" max="6147" width="15.5703125" style="3" customWidth="1"/>
    <col min="6148" max="6148" width="10.140625" style="3" customWidth="1"/>
    <col min="6149" max="6149" width="10.28515625" style="3" customWidth="1"/>
    <col min="6150" max="6150" width="10.140625" style="3" customWidth="1"/>
    <col min="6151" max="6152" width="10.28515625" style="3" customWidth="1"/>
    <col min="6153" max="6153" width="20.85546875" style="3" customWidth="1"/>
    <col min="6154" max="6399" width="9.140625" style="3"/>
    <col min="6400" max="6400" width="10.85546875" style="3" customWidth="1"/>
    <col min="6401" max="6401" width="19.140625" style="3" customWidth="1"/>
    <col min="6402" max="6402" width="13" style="3" customWidth="1"/>
    <col min="6403" max="6403" width="15.5703125" style="3" customWidth="1"/>
    <col min="6404" max="6404" width="10.140625" style="3" customWidth="1"/>
    <col min="6405" max="6405" width="10.28515625" style="3" customWidth="1"/>
    <col min="6406" max="6406" width="10.140625" style="3" customWidth="1"/>
    <col min="6407" max="6408" width="10.28515625" style="3" customWidth="1"/>
    <col min="6409" max="6409" width="20.85546875" style="3" customWidth="1"/>
    <col min="6410" max="6655" width="9.140625" style="3"/>
    <col min="6656" max="6656" width="10.85546875" style="3" customWidth="1"/>
    <col min="6657" max="6657" width="19.140625" style="3" customWidth="1"/>
    <col min="6658" max="6658" width="13" style="3" customWidth="1"/>
    <col min="6659" max="6659" width="15.5703125" style="3" customWidth="1"/>
    <col min="6660" max="6660" width="10.140625" style="3" customWidth="1"/>
    <col min="6661" max="6661" width="10.28515625" style="3" customWidth="1"/>
    <col min="6662" max="6662" width="10.140625" style="3" customWidth="1"/>
    <col min="6663" max="6664" width="10.28515625" style="3" customWidth="1"/>
    <col min="6665" max="6665" width="20.85546875" style="3" customWidth="1"/>
    <col min="6666" max="6911" width="9.140625" style="3"/>
    <col min="6912" max="6912" width="10.85546875" style="3" customWidth="1"/>
    <col min="6913" max="6913" width="19.140625" style="3" customWidth="1"/>
    <col min="6914" max="6914" width="13" style="3" customWidth="1"/>
    <col min="6915" max="6915" width="15.5703125" style="3" customWidth="1"/>
    <col min="6916" max="6916" width="10.140625" style="3" customWidth="1"/>
    <col min="6917" max="6917" width="10.28515625" style="3" customWidth="1"/>
    <col min="6918" max="6918" width="10.140625" style="3" customWidth="1"/>
    <col min="6919" max="6920" width="10.28515625" style="3" customWidth="1"/>
    <col min="6921" max="6921" width="20.85546875" style="3" customWidth="1"/>
    <col min="6922" max="7167" width="9.140625" style="3"/>
    <col min="7168" max="7168" width="10.85546875" style="3" customWidth="1"/>
    <col min="7169" max="7169" width="19.140625" style="3" customWidth="1"/>
    <col min="7170" max="7170" width="13" style="3" customWidth="1"/>
    <col min="7171" max="7171" width="15.5703125" style="3" customWidth="1"/>
    <col min="7172" max="7172" width="10.140625" style="3" customWidth="1"/>
    <col min="7173" max="7173" width="10.28515625" style="3" customWidth="1"/>
    <col min="7174" max="7174" width="10.140625" style="3" customWidth="1"/>
    <col min="7175" max="7176" width="10.28515625" style="3" customWidth="1"/>
    <col min="7177" max="7177" width="20.85546875" style="3" customWidth="1"/>
    <col min="7178" max="7423" width="9.140625" style="3"/>
    <col min="7424" max="7424" width="10.85546875" style="3" customWidth="1"/>
    <col min="7425" max="7425" width="19.140625" style="3" customWidth="1"/>
    <col min="7426" max="7426" width="13" style="3" customWidth="1"/>
    <col min="7427" max="7427" width="15.5703125" style="3" customWidth="1"/>
    <col min="7428" max="7428" width="10.140625" style="3" customWidth="1"/>
    <col min="7429" max="7429" width="10.28515625" style="3" customWidth="1"/>
    <col min="7430" max="7430" width="10.140625" style="3" customWidth="1"/>
    <col min="7431" max="7432" width="10.28515625" style="3" customWidth="1"/>
    <col min="7433" max="7433" width="20.85546875" style="3" customWidth="1"/>
    <col min="7434" max="7679" width="9.140625" style="3"/>
    <col min="7680" max="7680" width="10.85546875" style="3" customWidth="1"/>
    <col min="7681" max="7681" width="19.140625" style="3" customWidth="1"/>
    <col min="7682" max="7682" width="13" style="3" customWidth="1"/>
    <col min="7683" max="7683" width="15.5703125" style="3" customWidth="1"/>
    <col min="7684" max="7684" width="10.140625" style="3" customWidth="1"/>
    <col min="7685" max="7685" width="10.28515625" style="3" customWidth="1"/>
    <col min="7686" max="7686" width="10.140625" style="3" customWidth="1"/>
    <col min="7687" max="7688" width="10.28515625" style="3" customWidth="1"/>
    <col min="7689" max="7689" width="20.85546875" style="3" customWidth="1"/>
    <col min="7690" max="7935" width="9.140625" style="3"/>
    <col min="7936" max="7936" width="10.85546875" style="3" customWidth="1"/>
    <col min="7937" max="7937" width="19.140625" style="3" customWidth="1"/>
    <col min="7938" max="7938" width="13" style="3" customWidth="1"/>
    <col min="7939" max="7939" width="15.5703125" style="3" customWidth="1"/>
    <col min="7940" max="7940" width="10.140625" style="3" customWidth="1"/>
    <col min="7941" max="7941" width="10.28515625" style="3" customWidth="1"/>
    <col min="7942" max="7942" width="10.140625" style="3" customWidth="1"/>
    <col min="7943" max="7944" width="10.28515625" style="3" customWidth="1"/>
    <col min="7945" max="7945" width="20.85546875" style="3" customWidth="1"/>
    <col min="7946" max="8191" width="9.140625" style="3"/>
    <col min="8192" max="8192" width="10.85546875" style="3" customWidth="1"/>
    <col min="8193" max="8193" width="19.140625" style="3" customWidth="1"/>
    <col min="8194" max="8194" width="13" style="3" customWidth="1"/>
    <col min="8195" max="8195" width="15.5703125" style="3" customWidth="1"/>
    <col min="8196" max="8196" width="10.140625" style="3" customWidth="1"/>
    <col min="8197" max="8197" width="10.28515625" style="3" customWidth="1"/>
    <col min="8198" max="8198" width="10.140625" style="3" customWidth="1"/>
    <col min="8199" max="8200" width="10.28515625" style="3" customWidth="1"/>
    <col min="8201" max="8201" width="20.85546875" style="3" customWidth="1"/>
    <col min="8202" max="8447" width="9.140625" style="3"/>
    <col min="8448" max="8448" width="10.85546875" style="3" customWidth="1"/>
    <col min="8449" max="8449" width="19.140625" style="3" customWidth="1"/>
    <col min="8450" max="8450" width="13" style="3" customWidth="1"/>
    <col min="8451" max="8451" width="15.5703125" style="3" customWidth="1"/>
    <col min="8452" max="8452" width="10.140625" style="3" customWidth="1"/>
    <col min="8453" max="8453" width="10.28515625" style="3" customWidth="1"/>
    <col min="8454" max="8454" width="10.140625" style="3" customWidth="1"/>
    <col min="8455" max="8456" width="10.28515625" style="3" customWidth="1"/>
    <col min="8457" max="8457" width="20.85546875" style="3" customWidth="1"/>
    <col min="8458" max="8703" width="9.140625" style="3"/>
    <col min="8704" max="8704" width="10.85546875" style="3" customWidth="1"/>
    <col min="8705" max="8705" width="19.140625" style="3" customWidth="1"/>
    <col min="8706" max="8706" width="13" style="3" customWidth="1"/>
    <col min="8707" max="8707" width="15.5703125" style="3" customWidth="1"/>
    <col min="8708" max="8708" width="10.140625" style="3" customWidth="1"/>
    <col min="8709" max="8709" width="10.28515625" style="3" customWidth="1"/>
    <col min="8710" max="8710" width="10.140625" style="3" customWidth="1"/>
    <col min="8711" max="8712" width="10.28515625" style="3" customWidth="1"/>
    <col min="8713" max="8713" width="20.85546875" style="3" customWidth="1"/>
    <col min="8714" max="8959" width="9.140625" style="3"/>
    <col min="8960" max="8960" width="10.85546875" style="3" customWidth="1"/>
    <col min="8961" max="8961" width="19.140625" style="3" customWidth="1"/>
    <col min="8962" max="8962" width="13" style="3" customWidth="1"/>
    <col min="8963" max="8963" width="15.5703125" style="3" customWidth="1"/>
    <col min="8964" max="8964" width="10.140625" style="3" customWidth="1"/>
    <col min="8965" max="8965" width="10.28515625" style="3" customWidth="1"/>
    <col min="8966" max="8966" width="10.140625" style="3" customWidth="1"/>
    <col min="8967" max="8968" width="10.28515625" style="3" customWidth="1"/>
    <col min="8969" max="8969" width="20.85546875" style="3" customWidth="1"/>
    <col min="8970" max="9215" width="9.140625" style="3"/>
    <col min="9216" max="9216" width="10.85546875" style="3" customWidth="1"/>
    <col min="9217" max="9217" width="19.140625" style="3" customWidth="1"/>
    <col min="9218" max="9218" width="13" style="3" customWidth="1"/>
    <col min="9219" max="9219" width="15.5703125" style="3" customWidth="1"/>
    <col min="9220" max="9220" width="10.140625" style="3" customWidth="1"/>
    <col min="9221" max="9221" width="10.28515625" style="3" customWidth="1"/>
    <col min="9222" max="9222" width="10.140625" style="3" customWidth="1"/>
    <col min="9223" max="9224" width="10.28515625" style="3" customWidth="1"/>
    <col min="9225" max="9225" width="20.85546875" style="3" customWidth="1"/>
    <col min="9226" max="9471" width="9.140625" style="3"/>
    <col min="9472" max="9472" width="10.85546875" style="3" customWidth="1"/>
    <col min="9473" max="9473" width="19.140625" style="3" customWidth="1"/>
    <col min="9474" max="9474" width="13" style="3" customWidth="1"/>
    <col min="9475" max="9475" width="15.5703125" style="3" customWidth="1"/>
    <col min="9476" max="9476" width="10.140625" style="3" customWidth="1"/>
    <col min="9477" max="9477" width="10.28515625" style="3" customWidth="1"/>
    <col min="9478" max="9478" width="10.140625" style="3" customWidth="1"/>
    <col min="9479" max="9480" width="10.28515625" style="3" customWidth="1"/>
    <col min="9481" max="9481" width="20.85546875" style="3" customWidth="1"/>
    <col min="9482" max="9727" width="9.140625" style="3"/>
    <col min="9728" max="9728" width="10.85546875" style="3" customWidth="1"/>
    <col min="9729" max="9729" width="19.140625" style="3" customWidth="1"/>
    <col min="9730" max="9730" width="13" style="3" customWidth="1"/>
    <col min="9731" max="9731" width="15.5703125" style="3" customWidth="1"/>
    <col min="9732" max="9732" width="10.140625" style="3" customWidth="1"/>
    <col min="9733" max="9733" width="10.28515625" style="3" customWidth="1"/>
    <col min="9734" max="9734" width="10.140625" style="3" customWidth="1"/>
    <col min="9735" max="9736" width="10.28515625" style="3" customWidth="1"/>
    <col min="9737" max="9737" width="20.85546875" style="3" customWidth="1"/>
    <col min="9738" max="9983" width="9.140625" style="3"/>
    <col min="9984" max="9984" width="10.85546875" style="3" customWidth="1"/>
    <col min="9985" max="9985" width="19.140625" style="3" customWidth="1"/>
    <col min="9986" max="9986" width="13" style="3" customWidth="1"/>
    <col min="9987" max="9987" width="15.5703125" style="3" customWidth="1"/>
    <col min="9988" max="9988" width="10.140625" style="3" customWidth="1"/>
    <col min="9989" max="9989" width="10.28515625" style="3" customWidth="1"/>
    <col min="9990" max="9990" width="10.140625" style="3" customWidth="1"/>
    <col min="9991" max="9992" width="10.28515625" style="3" customWidth="1"/>
    <col min="9993" max="9993" width="20.85546875" style="3" customWidth="1"/>
    <col min="9994" max="10239" width="9.140625" style="3"/>
    <col min="10240" max="10240" width="10.85546875" style="3" customWidth="1"/>
    <col min="10241" max="10241" width="19.140625" style="3" customWidth="1"/>
    <col min="10242" max="10242" width="13" style="3" customWidth="1"/>
    <col min="10243" max="10243" width="15.5703125" style="3" customWidth="1"/>
    <col min="10244" max="10244" width="10.140625" style="3" customWidth="1"/>
    <col min="10245" max="10245" width="10.28515625" style="3" customWidth="1"/>
    <col min="10246" max="10246" width="10.140625" style="3" customWidth="1"/>
    <col min="10247" max="10248" width="10.28515625" style="3" customWidth="1"/>
    <col min="10249" max="10249" width="20.85546875" style="3" customWidth="1"/>
    <col min="10250" max="10495" width="9.140625" style="3"/>
    <col min="10496" max="10496" width="10.85546875" style="3" customWidth="1"/>
    <col min="10497" max="10497" width="19.140625" style="3" customWidth="1"/>
    <col min="10498" max="10498" width="13" style="3" customWidth="1"/>
    <col min="10499" max="10499" width="15.5703125" style="3" customWidth="1"/>
    <col min="10500" max="10500" width="10.140625" style="3" customWidth="1"/>
    <col min="10501" max="10501" width="10.28515625" style="3" customWidth="1"/>
    <col min="10502" max="10502" width="10.140625" style="3" customWidth="1"/>
    <col min="10503" max="10504" width="10.28515625" style="3" customWidth="1"/>
    <col min="10505" max="10505" width="20.85546875" style="3" customWidth="1"/>
    <col min="10506" max="10751" width="9.140625" style="3"/>
    <col min="10752" max="10752" width="10.85546875" style="3" customWidth="1"/>
    <col min="10753" max="10753" width="19.140625" style="3" customWidth="1"/>
    <col min="10754" max="10754" width="13" style="3" customWidth="1"/>
    <col min="10755" max="10755" width="15.5703125" style="3" customWidth="1"/>
    <col min="10756" max="10756" width="10.140625" style="3" customWidth="1"/>
    <col min="10757" max="10757" width="10.28515625" style="3" customWidth="1"/>
    <col min="10758" max="10758" width="10.140625" style="3" customWidth="1"/>
    <col min="10759" max="10760" width="10.28515625" style="3" customWidth="1"/>
    <col min="10761" max="10761" width="20.85546875" style="3" customWidth="1"/>
    <col min="10762" max="11007" width="9.140625" style="3"/>
    <col min="11008" max="11008" width="10.85546875" style="3" customWidth="1"/>
    <col min="11009" max="11009" width="19.140625" style="3" customWidth="1"/>
    <col min="11010" max="11010" width="13" style="3" customWidth="1"/>
    <col min="11011" max="11011" width="15.5703125" style="3" customWidth="1"/>
    <col min="11012" max="11012" width="10.140625" style="3" customWidth="1"/>
    <col min="11013" max="11013" width="10.28515625" style="3" customWidth="1"/>
    <col min="11014" max="11014" width="10.140625" style="3" customWidth="1"/>
    <col min="11015" max="11016" width="10.28515625" style="3" customWidth="1"/>
    <col min="11017" max="11017" width="20.85546875" style="3" customWidth="1"/>
    <col min="11018" max="11263" width="9.140625" style="3"/>
    <col min="11264" max="11264" width="10.85546875" style="3" customWidth="1"/>
    <col min="11265" max="11265" width="19.140625" style="3" customWidth="1"/>
    <col min="11266" max="11266" width="13" style="3" customWidth="1"/>
    <col min="11267" max="11267" width="15.5703125" style="3" customWidth="1"/>
    <col min="11268" max="11268" width="10.140625" style="3" customWidth="1"/>
    <col min="11269" max="11269" width="10.28515625" style="3" customWidth="1"/>
    <col min="11270" max="11270" width="10.140625" style="3" customWidth="1"/>
    <col min="11271" max="11272" width="10.28515625" style="3" customWidth="1"/>
    <col min="11273" max="11273" width="20.85546875" style="3" customWidth="1"/>
    <col min="11274" max="11519" width="9.140625" style="3"/>
    <col min="11520" max="11520" width="10.85546875" style="3" customWidth="1"/>
    <col min="11521" max="11521" width="19.140625" style="3" customWidth="1"/>
    <col min="11522" max="11522" width="13" style="3" customWidth="1"/>
    <col min="11523" max="11523" width="15.5703125" style="3" customWidth="1"/>
    <col min="11524" max="11524" width="10.140625" style="3" customWidth="1"/>
    <col min="11525" max="11525" width="10.28515625" style="3" customWidth="1"/>
    <col min="11526" max="11526" width="10.140625" style="3" customWidth="1"/>
    <col min="11527" max="11528" width="10.28515625" style="3" customWidth="1"/>
    <col min="11529" max="11529" width="20.85546875" style="3" customWidth="1"/>
    <col min="11530" max="11775" width="9.140625" style="3"/>
    <col min="11776" max="11776" width="10.85546875" style="3" customWidth="1"/>
    <col min="11777" max="11777" width="19.140625" style="3" customWidth="1"/>
    <col min="11778" max="11778" width="13" style="3" customWidth="1"/>
    <col min="11779" max="11779" width="15.5703125" style="3" customWidth="1"/>
    <col min="11780" max="11780" width="10.140625" style="3" customWidth="1"/>
    <col min="11781" max="11781" width="10.28515625" style="3" customWidth="1"/>
    <col min="11782" max="11782" width="10.140625" style="3" customWidth="1"/>
    <col min="11783" max="11784" width="10.28515625" style="3" customWidth="1"/>
    <col min="11785" max="11785" width="20.85546875" style="3" customWidth="1"/>
    <col min="11786" max="12031" width="9.140625" style="3"/>
    <col min="12032" max="12032" width="10.85546875" style="3" customWidth="1"/>
    <col min="12033" max="12033" width="19.140625" style="3" customWidth="1"/>
    <col min="12034" max="12034" width="13" style="3" customWidth="1"/>
    <col min="12035" max="12035" width="15.5703125" style="3" customWidth="1"/>
    <col min="12036" max="12036" width="10.140625" style="3" customWidth="1"/>
    <col min="12037" max="12037" width="10.28515625" style="3" customWidth="1"/>
    <col min="12038" max="12038" width="10.140625" style="3" customWidth="1"/>
    <col min="12039" max="12040" width="10.28515625" style="3" customWidth="1"/>
    <col min="12041" max="12041" width="20.85546875" style="3" customWidth="1"/>
    <col min="12042" max="12287" width="9.140625" style="3"/>
    <col min="12288" max="12288" width="10.85546875" style="3" customWidth="1"/>
    <col min="12289" max="12289" width="19.140625" style="3" customWidth="1"/>
    <col min="12290" max="12290" width="13" style="3" customWidth="1"/>
    <col min="12291" max="12291" width="15.5703125" style="3" customWidth="1"/>
    <col min="12292" max="12292" width="10.140625" style="3" customWidth="1"/>
    <col min="12293" max="12293" width="10.28515625" style="3" customWidth="1"/>
    <col min="12294" max="12294" width="10.140625" style="3" customWidth="1"/>
    <col min="12295" max="12296" width="10.28515625" style="3" customWidth="1"/>
    <col min="12297" max="12297" width="20.85546875" style="3" customWidth="1"/>
    <col min="12298" max="12543" width="9.140625" style="3"/>
    <col min="12544" max="12544" width="10.85546875" style="3" customWidth="1"/>
    <col min="12545" max="12545" width="19.140625" style="3" customWidth="1"/>
    <col min="12546" max="12546" width="13" style="3" customWidth="1"/>
    <col min="12547" max="12547" width="15.5703125" style="3" customWidth="1"/>
    <col min="12548" max="12548" width="10.140625" style="3" customWidth="1"/>
    <col min="12549" max="12549" width="10.28515625" style="3" customWidth="1"/>
    <col min="12550" max="12550" width="10.140625" style="3" customWidth="1"/>
    <col min="12551" max="12552" width="10.28515625" style="3" customWidth="1"/>
    <col min="12553" max="12553" width="20.85546875" style="3" customWidth="1"/>
    <col min="12554" max="12799" width="9.140625" style="3"/>
    <col min="12800" max="12800" width="10.85546875" style="3" customWidth="1"/>
    <col min="12801" max="12801" width="19.140625" style="3" customWidth="1"/>
    <col min="12802" max="12802" width="13" style="3" customWidth="1"/>
    <col min="12803" max="12803" width="15.5703125" style="3" customWidth="1"/>
    <col min="12804" max="12804" width="10.140625" style="3" customWidth="1"/>
    <col min="12805" max="12805" width="10.28515625" style="3" customWidth="1"/>
    <col min="12806" max="12806" width="10.140625" style="3" customWidth="1"/>
    <col min="12807" max="12808" width="10.28515625" style="3" customWidth="1"/>
    <col min="12809" max="12809" width="20.85546875" style="3" customWidth="1"/>
    <col min="12810" max="13055" width="9.140625" style="3"/>
    <col min="13056" max="13056" width="10.85546875" style="3" customWidth="1"/>
    <col min="13057" max="13057" width="19.140625" style="3" customWidth="1"/>
    <col min="13058" max="13058" width="13" style="3" customWidth="1"/>
    <col min="13059" max="13059" width="15.5703125" style="3" customWidth="1"/>
    <col min="13060" max="13060" width="10.140625" style="3" customWidth="1"/>
    <col min="13061" max="13061" width="10.28515625" style="3" customWidth="1"/>
    <col min="13062" max="13062" width="10.140625" style="3" customWidth="1"/>
    <col min="13063" max="13064" width="10.28515625" style="3" customWidth="1"/>
    <col min="13065" max="13065" width="20.85546875" style="3" customWidth="1"/>
    <col min="13066" max="13311" width="9.140625" style="3"/>
    <col min="13312" max="13312" width="10.85546875" style="3" customWidth="1"/>
    <col min="13313" max="13313" width="19.140625" style="3" customWidth="1"/>
    <col min="13314" max="13314" width="13" style="3" customWidth="1"/>
    <col min="13315" max="13315" width="15.5703125" style="3" customWidth="1"/>
    <col min="13316" max="13316" width="10.140625" style="3" customWidth="1"/>
    <col min="13317" max="13317" width="10.28515625" style="3" customWidth="1"/>
    <col min="13318" max="13318" width="10.140625" style="3" customWidth="1"/>
    <col min="13319" max="13320" width="10.28515625" style="3" customWidth="1"/>
    <col min="13321" max="13321" width="20.85546875" style="3" customWidth="1"/>
    <col min="13322" max="13567" width="9.140625" style="3"/>
    <col min="13568" max="13568" width="10.85546875" style="3" customWidth="1"/>
    <col min="13569" max="13569" width="19.140625" style="3" customWidth="1"/>
    <col min="13570" max="13570" width="13" style="3" customWidth="1"/>
    <col min="13571" max="13571" width="15.5703125" style="3" customWidth="1"/>
    <col min="13572" max="13572" width="10.140625" style="3" customWidth="1"/>
    <col min="13573" max="13573" width="10.28515625" style="3" customWidth="1"/>
    <col min="13574" max="13574" width="10.140625" style="3" customWidth="1"/>
    <col min="13575" max="13576" width="10.28515625" style="3" customWidth="1"/>
    <col min="13577" max="13577" width="20.85546875" style="3" customWidth="1"/>
    <col min="13578" max="13823" width="9.140625" style="3"/>
    <col min="13824" max="13824" width="10.85546875" style="3" customWidth="1"/>
    <col min="13825" max="13825" width="19.140625" style="3" customWidth="1"/>
    <col min="13826" max="13826" width="13" style="3" customWidth="1"/>
    <col min="13827" max="13827" width="15.5703125" style="3" customWidth="1"/>
    <col min="13828" max="13828" width="10.140625" style="3" customWidth="1"/>
    <col min="13829" max="13829" width="10.28515625" style="3" customWidth="1"/>
    <col min="13830" max="13830" width="10.140625" style="3" customWidth="1"/>
    <col min="13831" max="13832" width="10.28515625" style="3" customWidth="1"/>
    <col min="13833" max="13833" width="20.85546875" style="3" customWidth="1"/>
    <col min="13834" max="14079" width="9.140625" style="3"/>
    <col min="14080" max="14080" width="10.85546875" style="3" customWidth="1"/>
    <col min="14081" max="14081" width="19.140625" style="3" customWidth="1"/>
    <col min="14082" max="14082" width="13" style="3" customWidth="1"/>
    <col min="14083" max="14083" width="15.5703125" style="3" customWidth="1"/>
    <col min="14084" max="14084" width="10.140625" style="3" customWidth="1"/>
    <col min="14085" max="14085" width="10.28515625" style="3" customWidth="1"/>
    <col min="14086" max="14086" width="10.140625" style="3" customWidth="1"/>
    <col min="14087" max="14088" width="10.28515625" style="3" customWidth="1"/>
    <col min="14089" max="14089" width="20.85546875" style="3" customWidth="1"/>
    <col min="14090" max="14335" width="9.140625" style="3"/>
    <col min="14336" max="14336" width="10.85546875" style="3" customWidth="1"/>
    <col min="14337" max="14337" width="19.140625" style="3" customWidth="1"/>
    <col min="14338" max="14338" width="13" style="3" customWidth="1"/>
    <col min="14339" max="14339" width="15.5703125" style="3" customWidth="1"/>
    <col min="14340" max="14340" width="10.140625" style="3" customWidth="1"/>
    <col min="14341" max="14341" width="10.28515625" style="3" customWidth="1"/>
    <col min="14342" max="14342" width="10.140625" style="3" customWidth="1"/>
    <col min="14343" max="14344" width="10.28515625" style="3" customWidth="1"/>
    <col min="14345" max="14345" width="20.85546875" style="3" customWidth="1"/>
    <col min="14346" max="14591" width="9.140625" style="3"/>
    <col min="14592" max="14592" width="10.85546875" style="3" customWidth="1"/>
    <col min="14593" max="14593" width="19.140625" style="3" customWidth="1"/>
    <col min="14594" max="14594" width="13" style="3" customWidth="1"/>
    <col min="14595" max="14595" width="15.5703125" style="3" customWidth="1"/>
    <col min="14596" max="14596" width="10.140625" style="3" customWidth="1"/>
    <col min="14597" max="14597" width="10.28515625" style="3" customWidth="1"/>
    <col min="14598" max="14598" width="10.140625" style="3" customWidth="1"/>
    <col min="14599" max="14600" width="10.28515625" style="3" customWidth="1"/>
    <col min="14601" max="14601" width="20.85546875" style="3" customWidth="1"/>
    <col min="14602" max="14847" width="9.140625" style="3"/>
    <col min="14848" max="14848" width="10.85546875" style="3" customWidth="1"/>
    <col min="14849" max="14849" width="19.140625" style="3" customWidth="1"/>
    <col min="14850" max="14850" width="13" style="3" customWidth="1"/>
    <col min="14851" max="14851" width="15.5703125" style="3" customWidth="1"/>
    <col min="14852" max="14852" width="10.140625" style="3" customWidth="1"/>
    <col min="14853" max="14853" width="10.28515625" style="3" customWidth="1"/>
    <col min="14854" max="14854" width="10.140625" style="3" customWidth="1"/>
    <col min="14855" max="14856" width="10.28515625" style="3" customWidth="1"/>
    <col min="14857" max="14857" width="20.85546875" style="3" customWidth="1"/>
    <col min="14858" max="15103" width="9.140625" style="3"/>
    <col min="15104" max="15104" width="10.85546875" style="3" customWidth="1"/>
    <col min="15105" max="15105" width="19.140625" style="3" customWidth="1"/>
    <col min="15106" max="15106" width="13" style="3" customWidth="1"/>
    <col min="15107" max="15107" width="15.5703125" style="3" customWidth="1"/>
    <col min="15108" max="15108" width="10.140625" style="3" customWidth="1"/>
    <col min="15109" max="15109" width="10.28515625" style="3" customWidth="1"/>
    <col min="15110" max="15110" width="10.140625" style="3" customWidth="1"/>
    <col min="15111" max="15112" width="10.28515625" style="3" customWidth="1"/>
    <col min="15113" max="15113" width="20.85546875" style="3" customWidth="1"/>
    <col min="15114" max="15359" width="9.140625" style="3"/>
    <col min="15360" max="15360" width="10.85546875" style="3" customWidth="1"/>
    <col min="15361" max="15361" width="19.140625" style="3" customWidth="1"/>
    <col min="15362" max="15362" width="13" style="3" customWidth="1"/>
    <col min="15363" max="15363" width="15.5703125" style="3" customWidth="1"/>
    <col min="15364" max="15364" width="10.140625" style="3" customWidth="1"/>
    <col min="15365" max="15365" width="10.28515625" style="3" customWidth="1"/>
    <col min="15366" max="15366" width="10.140625" style="3" customWidth="1"/>
    <col min="15367" max="15368" width="10.28515625" style="3" customWidth="1"/>
    <col min="15369" max="15369" width="20.85546875" style="3" customWidth="1"/>
    <col min="15370" max="15615" width="9.140625" style="3"/>
    <col min="15616" max="15616" width="10.85546875" style="3" customWidth="1"/>
    <col min="15617" max="15617" width="19.140625" style="3" customWidth="1"/>
    <col min="15618" max="15618" width="13" style="3" customWidth="1"/>
    <col min="15619" max="15619" width="15.5703125" style="3" customWidth="1"/>
    <col min="15620" max="15620" width="10.140625" style="3" customWidth="1"/>
    <col min="15621" max="15621" width="10.28515625" style="3" customWidth="1"/>
    <col min="15622" max="15622" width="10.140625" style="3" customWidth="1"/>
    <col min="15623" max="15624" width="10.28515625" style="3" customWidth="1"/>
    <col min="15625" max="15625" width="20.85546875" style="3" customWidth="1"/>
    <col min="15626" max="15871" width="9.140625" style="3"/>
    <col min="15872" max="15872" width="10.85546875" style="3" customWidth="1"/>
    <col min="15873" max="15873" width="19.140625" style="3" customWidth="1"/>
    <col min="15874" max="15874" width="13" style="3" customWidth="1"/>
    <col min="15875" max="15875" width="15.5703125" style="3" customWidth="1"/>
    <col min="15876" max="15876" width="10.140625" style="3" customWidth="1"/>
    <col min="15877" max="15877" width="10.28515625" style="3" customWidth="1"/>
    <col min="15878" max="15878" width="10.140625" style="3" customWidth="1"/>
    <col min="15879" max="15880" width="10.28515625" style="3" customWidth="1"/>
    <col min="15881" max="15881" width="20.85546875" style="3" customWidth="1"/>
    <col min="15882" max="16127" width="9.140625" style="3"/>
    <col min="16128" max="16128" width="10.85546875" style="3" customWidth="1"/>
    <col min="16129" max="16129" width="19.140625" style="3" customWidth="1"/>
    <col min="16130" max="16130" width="13" style="3" customWidth="1"/>
    <col min="16131" max="16131" width="15.5703125" style="3" customWidth="1"/>
    <col min="16132" max="16132" width="10.140625" style="3" customWidth="1"/>
    <col min="16133" max="16133" width="10.28515625" style="3" customWidth="1"/>
    <col min="16134" max="16134" width="10.140625" style="3" customWidth="1"/>
    <col min="16135" max="16136" width="10.28515625" style="3" customWidth="1"/>
    <col min="16137" max="16137" width="20.85546875" style="3" customWidth="1"/>
    <col min="16138" max="16384" width="9.140625" style="3"/>
  </cols>
  <sheetData>
    <row r="1" spans="1:9" hidden="1" x14ac:dyDescent="0.2">
      <c r="I1" s="74" t="s">
        <v>182</v>
      </c>
    </row>
    <row r="2" spans="1:9" hidden="1" x14ac:dyDescent="0.2">
      <c r="I2" s="74" t="s">
        <v>183</v>
      </c>
    </row>
    <row r="3" spans="1:9" hidden="1" x14ac:dyDescent="0.2">
      <c r="I3" s="229" t="s">
        <v>184</v>
      </c>
    </row>
    <row r="4" spans="1:9" ht="12.75" hidden="1" customHeight="1" x14ac:dyDescent="0.2">
      <c r="I4" s="229"/>
    </row>
    <row r="5" spans="1:9" ht="18.75" hidden="1" customHeight="1" x14ac:dyDescent="0.2">
      <c r="A5" s="241" t="s">
        <v>180</v>
      </c>
      <c r="B5" s="241"/>
      <c r="C5" s="241"/>
      <c r="D5" s="241"/>
      <c r="E5" s="241"/>
      <c r="F5" s="241"/>
      <c r="G5" s="241"/>
      <c r="H5" s="241"/>
      <c r="I5" s="241"/>
    </row>
    <row r="6" spans="1:9" hidden="1" x14ac:dyDescent="0.2">
      <c r="A6" s="281" t="s">
        <v>181</v>
      </c>
      <c r="B6" s="281"/>
      <c r="C6" s="281"/>
      <c r="D6" s="281"/>
      <c r="E6" s="281"/>
      <c r="F6" s="281"/>
      <c r="G6" s="281"/>
      <c r="H6" s="281"/>
      <c r="I6" s="281"/>
    </row>
    <row r="7" spans="1:9" ht="14.25" hidden="1" customHeight="1" x14ac:dyDescent="0.2">
      <c r="A7" s="123"/>
      <c r="B7" s="123"/>
      <c r="C7" s="199"/>
      <c r="D7" s="199"/>
      <c r="E7" s="124"/>
      <c r="F7" s="125"/>
      <c r="G7" s="125"/>
      <c r="H7" s="125"/>
      <c r="I7" s="199"/>
    </row>
    <row r="8" spans="1:9" ht="24" hidden="1" customHeight="1" thickBot="1" x14ac:dyDescent="0.25">
      <c r="A8" s="74"/>
      <c r="B8" s="123"/>
      <c r="C8" s="199"/>
      <c r="D8" s="199"/>
      <c r="E8" s="124"/>
      <c r="F8" s="125"/>
      <c r="G8" s="125"/>
      <c r="H8" s="125"/>
    </row>
    <row r="9" spans="1:9" ht="57" hidden="1" customHeight="1" x14ac:dyDescent="0.2">
      <c r="A9" s="294" t="s">
        <v>1</v>
      </c>
      <c r="B9" s="294"/>
      <c r="C9" s="294" t="s">
        <v>2</v>
      </c>
      <c r="D9" s="294" t="s">
        <v>3</v>
      </c>
      <c r="E9" s="294" t="s">
        <v>4</v>
      </c>
      <c r="F9" s="294"/>
      <c r="G9" s="294"/>
      <c r="H9" s="294"/>
      <c r="I9" s="294" t="s">
        <v>5</v>
      </c>
    </row>
    <row r="10" spans="1:9" ht="33" hidden="1" customHeight="1" x14ac:dyDescent="0.2">
      <c r="A10" s="295" t="s">
        <v>6</v>
      </c>
      <c r="B10" s="294" t="s">
        <v>7</v>
      </c>
      <c r="C10" s="294"/>
      <c r="D10" s="294"/>
      <c r="E10" s="294"/>
      <c r="F10" s="294"/>
      <c r="G10" s="294"/>
      <c r="H10" s="294"/>
      <c r="I10" s="294"/>
    </row>
    <row r="11" spans="1:9" ht="33.75" hidden="1" customHeight="1" thickBot="1" x14ac:dyDescent="0.25">
      <c r="A11" s="295"/>
      <c r="B11" s="294"/>
      <c r="C11" s="294"/>
      <c r="D11" s="294"/>
      <c r="E11" s="128" t="s">
        <v>8</v>
      </c>
      <c r="F11" s="129" t="s">
        <v>9</v>
      </c>
      <c r="G11" s="129" t="s">
        <v>10</v>
      </c>
      <c r="H11" s="129" t="s">
        <v>11</v>
      </c>
      <c r="I11" s="294"/>
    </row>
    <row r="12" spans="1:9" hidden="1" x14ac:dyDescent="0.2">
      <c r="A12" s="166" t="s">
        <v>12</v>
      </c>
      <c r="B12" s="241" t="s">
        <v>13</v>
      </c>
      <c r="C12" s="241"/>
      <c r="D12" s="241"/>
      <c r="E12" s="241"/>
      <c r="F12" s="241"/>
      <c r="G12" s="241"/>
      <c r="H12" s="241"/>
      <c r="I12" s="241"/>
    </row>
    <row r="13" spans="1:9" hidden="1" x14ac:dyDescent="0.2">
      <c r="A13" s="243" t="s">
        <v>17</v>
      </c>
      <c r="B13" s="331" t="s">
        <v>18</v>
      </c>
      <c r="C13" s="202" t="s">
        <v>21</v>
      </c>
      <c r="D13" s="202" t="s">
        <v>19</v>
      </c>
      <c r="E13" s="208">
        <f>22.5*1.055</f>
        <v>23.737499999999997</v>
      </c>
      <c r="F13" s="204">
        <f>23.63*1.055</f>
        <v>24.929649999999999</v>
      </c>
      <c r="G13" s="204"/>
      <c r="H13" s="204"/>
      <c r="I13" s="283" t="s">
        <v>14</v>
      </c>
    </row>
    <row r="14" spans="1:9" ht="40.5" hidden="1" customHeight="1" x14ac:dyDescent="0.2">
      <c r="A14" s="243"/>
      <c r="B14" s="331"/>
      <c r="C14" s="202" t="s">
        <v>21</v>
      </c>
      <c r="D14" s="202" t="s">
        <v>22</v>
      </c>
      <c r="E14" s="203">
        <f>10.4*1.055</f>
        <v>10.972</v>
      </c>
      <c r="F14" s="187">
        <f>10.4*1.055</f>
        <v>10.972</v>
      </c>
      <c r="G14" s="204"/>
      <c r="H14" s="204"/>
      <c r="I14" s="283"/>
    </row>
    <row r="15" spans="1:9" ht="53.25" hidden="1" customHeight="1" x14ac:dyDescent="0.2">
      <c r="A15" s="196" t="s">
        <v>23</v>
      </c>
      <c r="B15" s="207" t="s">
        <v>24</v>
      </c>
      <c r="C15" s="202" t="s">
        <v>21</v>
      </c>
      <c r="D15" s="202" t="s">
        <v>25</v>
      </c>
      <c r="E15" s="203">
        <f>24.5*1.055</f>
        <v>25.8475</v>
      </c>
      <c r="F15" s="187" t="s">
        <v>20</v>
      </c>
      <c r="G15" s="153" t="s">
        <v>20</v>
      </c>
      <c r="H15" s="204"/>
      <c r="I15" s="202" t="s">
        <v>14</v>
      </c>
    </row>
    <row r="16" spans="1:9" hidden="1" x14ac:dyDescent="0.2">
      <c r="A16" s="243" t="s">
        <v>26</v>
      </c>
      <c r="B16" s="296" t="s">
        <v>27</v>
      </c>
      <c r="C16" s="202" t="s">
        <v>21</v>
      </c>
      <c r="D16" s="202" t="s">
        <v>25</v>
      </c>
      <c r="E16" s="203">
        <f>24.5*1.055</f>
        <v>25.8475</v>
      </c>
      <c r="F16" s="187">
        <f>25.73*1.055</f>
        <v>27.145149999999997</v>
      </c>
      <c r="G16" s="204">
        <v>27.145149999999997</v>
      </c>
      <c r="H16" s="204"/>
      <c r="I16" s="283" t="s">
        <v>14</v>
      </c>
    </row>
    <row r="17" spans="1:9" ht="25.5" hidden="1" x14ac:dyDescent="0.2">
      <c r="A17" s="243"/>
      <c r="B17" s="296"/>
      <c r="C17" s="202" t="s">
        <v>21</v>
      </c>
      <c r="D17" s="202" t="s">
        <v>28</v>
      </c>
      <c r="E17" s="208">
        <f>10.4*1.055</f>
        <v>10.972</v>
      </c>
      <c r="F17" s="204">
        <f>10.4*1.055</f>
        <v>10.972</v>
      </c>
      <c r="G17" s="204">
        <f>10.4*1.055</f>
        <v>10.972</v>
      </c>
      <c r="H17" s="204"/>
      <c r="I17" s="283"/>
    </row>
    <row r="18" spans="1:9" hidden="1" x14ac:dyDescent="0.2">
      <c r="A18" s="243"/>
      <c r="B18" s="296"/>
      <c r="C18" s="202" t="s">
        <v>36</v>
      </c>
      <c r="D18" s="202" t="s">
        <v>29</v>
      </c>
      <c r="E18" s="208">
        <f>1.055*19</f>
        <v>20.044999999999998</v>
      </c>
      <c r="F18" s="204">
        <f>23.74*$I$10</f>
        <v>0</v>
      </c>
      <c r="G18" s="204">
        <f>1.055*19.95</f>
        <v>21.047249999999998</v>
      </c>
      <c r="H18" s="204">
        <f>1.055*19.95</f>
        <v>21.047249999999998</v>
      </c>
      <c r="I18" s="283"/>
    </row>
    <row r="19" spans="1:9" hidden="1" x14ac:dyDescent="0.2">
      <c r="A19" s="243" t="s">
        <v>30</v>
      </c>
      <c r="B19" s="331" t="s">
        <v>31</v>
      </c>
      <c r="C19" s="202" t="s">
        <v>21</v>
      </c>
      <c r="D19" s="202" t="s">
        <v>25</v>
      </c>
      <c r="E19" s="203">
        <f>24.5*1.055</f>
        <v>25.8475</v>
      </c>
      <c r="F19" s="187">
        <f>25.73*1.055</f>
        <v>27.145149999999997</v>
      </c>
      <c r="G19" s="204">
        <f>25.73*1.055</f>
        <v>27.145149999999997</v>
      </c>
      <c r="H19" s="204"/>
      <c r="I19" s="283" t="s">
        <v>14</v>
      </c>
    </row>
    <row r="20" spans="1:9" ht="25.5" hidden="1" x14ac:dyDescent="0.2">
      <c r="A20" s="243"/>
      <c r="B20" s="331"/>
      <c r="C20" s="202" t="s">
        <v>21</v>
      </c>
      <c r="D20" s="202" t="s">
        <v>28</v>
      </c>
      <c r="E20" s="203">
        <f>10.4*1.055</f>
        <v>10.972</v>
      </c>
      <c r="F20" s="203">
        <f>25.85*I10</f>
        <v>0</v>
      </c>
      <c r="G20" s="204">
        <f>10.4*1.055</f>
        <v>10.972</v>
      </c>
      <c r="H20" s="208"/>
      <c r="I20" s="283"/>
    </row>
    <row r="21" spans="1:9" ht="45" hidden="1" customHeight="1" x14ac:dyDescent="0.2">
      <c r="A21" s="196" t="s">
        <v>32</v>
      </c>
      <c r="B21" s="207" t="s">
        <v>33</v>
      </c>
      <c r="C21" s="202" t="s">
        <v>21</v>
      </c>
      <c r="D21" s="202" t="s">
        <v>25</v>
      </c>
      <c r="E21" s="203">
        <f>24.5*1.055</f>
        <v>25.8475</v>
      </c>
      <c r="F21" s="187"/>
      <c r="G21" s="204"/>
      <c r="H21" s="204"/>
      <c r="I21" s="202" t="s">
        <v>14</v>
      </c>
    </row>
    <row r="22" spans="1:9" hidden="1" x14ac:dyDescent="0.2">
      <c r="A22" s="196" t="s">
        <v>34</v>
      </c>
      <c r="B22" s="207" t="s">
        <v>35</v>
      </c>
      <c r="C22" s="202" t="s">
        <v>36</v>
      </c>
      <c r="D22" s="202" t="s">
        <v>37</v>
      </c>
      <c r="E22" s="203">
        <f>1.055*19</f>
        <v>20.044999999999998</v>
      </c>
      <c r="F22" s="187">
        <f>1.055*19.95</f>
        <v>21.047249999999998</v>
      </c>
      <c r="G22" s="204">
        <f>1.055*19.95</f>
        <v>21.047249999999998</v>
      </c>
      <c r="H22" s="204"/>
      <c r="I22" s="202" t="s">
        <v>14</v>
      </c>
    </row>
    <row r="23" spans="1:9" hidden="1" x14ac:dyDescent="0.2">
      <c r="A23" s="243" t="s">
        <v>38</v>
      </c>
      <c r="B23" s="282" t="s">
        <v>39</v>
      </c>
      <c r="C23" s="201" t="s">
        <v>21</v>
      </c>
      <c r="D23" s="201" t="s">
        <v>37</v>
      </c>
      <c r="E23" s="203">
        <f>24.5*1.055</f>
        <v>25.8475</v>
      </c>
      <c r="F23" s="187">
        <f>23.63*1.055</f>
        <v>24.929649999999999</v>
      </c>
      <c r="G23" s="187">
        <f>23.63*1.055</f>
        <v>24.929649999999999</v>
      </c>
      <c r="H23" s="187"/>
      <c r="I23" s="201" t="s">
        <v>14</v>
      </c>
    </row>
    <row r="24" spans="1:9" ht="25.5" hidden="1" x14ac:dyDescent="0.2">
      <c r="A24" s="243"/>
      <c r="B24" s="282"/>
      <c r="C24" s="201" t="s">
        <v>21</v>
      </c>
      <c r="D24" s="201" t="s">
        <v>40</v>
      </c>
      <c r="E24" s="203">
        <f>10.4*1.055</f>
        <v>10.972</v>
      </c>
      <c r="F24" s="187">
        <f>10.4*1.055</f>
        <v>10.972</v>
      </c>
      <c r="G24" s="187">
        <f>10.4*1.055</f>
        <v>10.972</v>
      </c>
      <c r="H24" s="187"/>
      <c r="I24" s="201" t="s">
        <v>14</v>
      </c>
    </row>
    <row r="25" spans="1:9" hidden="1" x14ac:dyDescent="0.2">
      <c r="A25" s="243" t="s">
        <v>41</v>
      </c>
      <c r="B25" s="282" t="s">
        <v>42</v>
      </c>
      <c r="C25" s="201" t="s">
        <v>21</v>
      </c>
      <c r="D25" s="201" t="s">
        <v>37</v>
      </c>
      <c r="E25" s="203">
        <f>24.5*1.055</f>
        <v>25.8475</v>
      </c>
      <c r="F25" s="187">
        <f>23.63*1.055</f>
        <v>24.929649999999999</v>
      </c>
      <c r="G25" s="187">
        <f>23.63*1.055</f>
        <v>24.929649999999999</v>
      </c>
      <c r="H25" s="187"/>
      <c r="I25" s="201" t="s">
        <v>14</v>
      </c>
    </row>
    <row r="26" spans="1:9" ht="25.5" hidden="1" x14ac:dyDescent="0.2">
      <c r="A26" s="243"/>
      <c r="B26" s="282"/>
      <c r="C26" s="201" t="s">
        <v>21</v>
      </c>
      <c r="D26" s="201" t="s">
        <v>40</v>
      </c>
      <c r="E26" s="203">
        <f>10.4*1.055</f>
        <v>10.972</v>
      </c>
      <c r="F26" s="203">
        <f>10.4*1.055</f>
        <v>10.972</v>
      </c>
      <c r="G26" s="187">
        <f>10.4*1.055</f>
        <v>10.972</v>
      </c>
      <c r="H26" s="187" t="s">
        <v>20</v>
      </c>
      <c r="I26" s="201" t="s">
        <v>14</v>
      </c>
    </row>
    <row r="27" spans="1:9" hidden="1" x14ac:dyDescent="0.2">
      <c r="A27" s="243"/>
      <c r="B27" s="282"/>
      <c r="C27" s="201" t="s">
        <v>36</v>
      </c>
      <c r="D27" s="201" t="s">
        <v>43</v>
      </c>
      <c r="E27" s="203">
        <f>19*1.055</f>
        <v>20.044999999999998</v>
      </c>
      <c r="F27" s="187"/>
      <c r="G27" s="187">
        <f>19.95*1.055</f>
        <v>21.047249999999998</v>
      </c>
      <c r="H27" s="187"/>
      <c r="I27" s="201" t="s">
        <v>14</v>
      </c>
    </row>
    <row r="28" spans="1:9" ht="25.5" hidden="1" x14ac:dyDescent="0.2">
      <c r="A28" s="196" t="s">
        <v>44</v>
      </c>
      <c r="B28" s="200" t="s">
        <v>45</v>
      </c>
      <c r="C28" s="201" t="s">
        <v>21</v>
      </c>
      <c r="D28" s="201" t="s">
        <v>25</v>
      </c>
      <c r="E28" s="203">
        <f>24.5*1.055</f>
        <v>25.8475</v>
      </c>
      <c r="F28" s="187"/>
      <c r="G28" s="187"/>
      <c r="H28" s="187"/>
      <c r="I28" s="201" t="s">
        <v>14</v>
      </c>
    </row>
    <row r="29" spans="1:9" hidden="1" x14ac:dyDescent="0.2">
      <c r="A29" s="166" t="s">
        <v>15</v>
      </c>
      <c r="B29" s="326" t="s">
        <v>16</v>
      </c>
      <c r="C29" s="326"/>
      <c r="D29" s="326"/>
      <c r="E29" s="326"/>
      <c r="F29" s="326"/>
      <c r="G29" s="326"/>
      <c r="H29" s="326"/>
      <c r="I29" s="326"/>
    </row>
    <row r="30" spans="1:9" hidden="1" x14ac:dyDescent="0.2">
      <c r="A30" s="243" t="s">
        <v>17</v>
      </c>
      <c r="B30" s="282" t="s">
        <v>18</v>
      </c>
      <c r="C30" s="201" t="s">
        <v>21</v>
      </c>
      <c r="D30" s="201" t="s">
        <v>46</v>
      </c>
      <c r="E30" s="203">
        <f>22.5*1.055</f>
        <v>23.737499999999997</v>
      </c>
      <c r="F30" s="187"/>
      <c r="G30" s="187"/>
      <c r="H30" s="187"/>
      <c r="I30" s="284" t="s">
        <v>14</v>
      </c>
    </row>
    <row r="31" spans="1:9" ht="25.5" hidden="1" x14ac:dyDescent="0.2">
      <c r="A31" s="243"/>
      <c r="B31" s="282"/>
      <c r="C31" s="201" t="s">
        <v>21</v>
      </c>
      <c r="D31" s="201" t="s">
        <v>47</v>
      </c>
      <c r="E31" s="203">
        <f>10.4*1.055</f>
        <v>10.972</v>
      </c>
      <c r="F31" s="187"/>
      <c r="G31" s="187"/>
      <c r="H31" s="187"/>
      <c r="I31" s="284"/>
    </row>
    <row r="32" spans="1:9" ht="38.25" hidden="1" x14ac:dyDescent="0.2">
      <c r="A32" s="196" t="s">
        <v>23</v>
      </c>
      <c r="B32" s="200" t="s">
        <v>24</v>
      </c>
      <c r="C32" s="201" t="s">
        <v>21</v>
      </c>
      <c r="D32" s="201" t="s">
        <v>48</v>
      </c>
      <c r="E32" s="203">
        <f>24.5*1.055</f>
        <v>25.8475</v>
      </c>
      <c r="F32" s="187" t="s">
        <v>20</v>
      </c>
      <c r="G32" s="187" t="s">
        <v>20</v>
      </c>
      <c r="H32" s="187"/>
      <c r="I32" s="201" t="s">
        <v>14</v>
      </c>
    </row>
    <row r="33" spans="1:9" hidden="1" x14ac:dyDescent="0.2">
      <c r="A33" s="243" t="s">
        <v>26</v>
      </c>
      <c r="B33" s="240" t="s">
        <v>27</v>
      </c>
      <c r="C33" s="201" t="s">
        <v>21</v>
      </c>
      <c r="D33" s="201" t="s">
        <v>48</v>
      </c>
      <c r="E33" s="203">
        <f>24.5*1.055</f>
        <v>25.8475</v>
      </c>
      <c r="G33" s="187"/>
      <c r="H33" s="187"/>
      <c r="I33" s="284" t="s">
        <v>14</v>
      </c>
    </row>
    <row r="34" spans="1:9" ht="25.5" hidden="1" x14ac:dyDescent="0.2">
      <c r="A34" s="243"/>
      <c r="B34" s="240"/>
      <c r="C34" s="201" t="s">
        <v>21</v>
      </c>
      <c r="D34" s="201" t="s">
        <v>49</v>
      </c>
      <c r="E34" s="203">
        <f>10.4*1.055</f>
        <v>10.972</v>
      </c>
      <c r="F34" s="187"/>
      <c r="G34" s="187"/>
      <c r="H34" s="187"/>
      <c r="I34" s="284"/>
    </row>
    <row r="35" spans="1:9" hidden="1" x14ac:dyDescent="0.2">
      <c r="A35" s="243"/>
      <c r="B35" s="240"/>
      <c r="C35" s="201" t="s">
        <v>36</v>
      </c>
      <c r="D35" s="201" t="s">
        <v>25</v>
      </c>
      <c r="E35" s="203">
        <f>19*1.055</f>
        <v>20.044999999999998</v>
      </c>
      <c r="F35" s="187"/>
      <c r="G35" s="187">
        <f>1.055*19.95</f>
        <v>21.047249999999998</v>
      </c>
      <c r="H35" s="187"/>
      <c r="I35" s="284"/>
    </row>
    <row r="36" spans="1:9" hidden="1" x14ac:dyDescent="0.2">
      <c r="A36" s="243" t="s">
        <v>30</v>
      </c>
      <c r="B36" s="282" t="s">
        <v>31</v>
      </c>
      <c r="C36" s="201" t="s">
        <v>21</v>
      </c>
      <c r="D36" s="201" t="s">
        <v>48</v>
      </c>
      <c r="E36" s="203">
        <f>24.5*1.055</f>
        <v>25.8475</v>
      </c>
      <c r="F36" s="187"/>
      <c r="G36" s="187"/>
      <c r="H36" s="187"/>
      <c r="I36" s="284" t="s">
        <v>14</v>
      </c>
    </row>
    <row r="37" spans="1:9" ht="25.5" hidden="1" x14ac:dyDescent="0.2">
      <c r="A37" s="243"/>
      <c r="B37" s="282"/>
      <c r="C37" s="201" t="s">
        <v>21</v>
      </c>
      <c r="D37" s="201" t="s">
        <v>49</v>
      </c>
      <c r="E37" s="203">
        <f>10.4*1.055</f>
        <v>10.972</v>
      </c>
      <c r="F37" s="187"/>
      <c r="G37" s="187"/>
      <c r="H37" s="187"/>
      <c r="I37" s="284"/>
    </row>
    <row r="38" spans="1:9" hidden="1" x14ac:dyDescent="0.2">
      <c r="A38" s="243" t="s">
        <v>32</v>
      </c>
      <c r="B38" s="282" t="s">
        <v>33</v>
      </c>
      <c r="C38" s="201" t="s">
        <v>21</v>
      </c>
      <c r="D38" s="201" t="s">
        <v>48</v>
      </c>
      <c r="E38" s="203">
        <f>24.5*1.055</f>
        <v>25.8475</v>
      </c>
      <c r="F38" s="187"/>
      <c r="G38" s="187"/>
      <c r="H38" s="187"/>
      <c r="I38" s="201" t="s">
        <v>14</v>
      </c>
    </row>
    <row r="39" spans="1:9" ht="36.75" hidden="1" customHeight="1" x14ac:dyDescent="0.2">
      <c r="A39" s="243"/>
      <c r="B39" s="282"/>
      <c r="C39" s="201" t="s">
        <v>36</v>
      </c>
      <c r="D39" s="201" t="s">
        <v>25</v>
      </c>
      <c r="E39" s="203">
        <f>19*1.055</f>
        <v>20.044999999999998</v>
      </c>
      <c r="F39" s="187"/>
      <c r="G39" s="187"/>
      <c r="H39" s="23"/>
      <c r="I39" s="201"/>
    </row>
    <row r="40" spans="1:9" hidden="1" x14ac:dyDescent="0.2">
      <c r="A40" s="196" t="s">
        <v>34</v>
      </c>
      <c r="B40" s="200" t="s">
        <v>35</v>
      </c>
      <c r="C40" s="201" t="s">
        <v>36</v>
      </c>
      <c r="D40" s="201" t="s">
        <v>19</v>
      </c>
      <c r="E40" s="203">
        <f>19*1.055</f>
        <v>20.044999999999998</v>
      </c>
      <c r="F40" s="187"/>
      <c r="G40" s="187"/>
      <c r="H40" s="187"/>
      <c r="I40" s="201" t="s">
        <v>14</v>
      </c>
    </row>
    <row r="41" spans="1:9" hidden="1" x14ac:dyDescent="0.2">
      <c r="A41" s="243" t="s">
        <v>38</v>
      </c>
      <c r="B41" s="282" t="s">
        <v>39</v>
      </c>
      <c r="C41" s="201" t="s">
        <v>21</v>
      </c>
      <c r="D41" s="201" t="s">
        <v>19</v>
      </c>
      <c r="E41" s="203">
        <f>24.5*1.055</f>
        <v>25.8475</v>
      </c>
      <c r="F41" s="187"/>
      <c r="G41" s="187"/>
      <c r="H41" s="187"/>
      <c r="I41" s="201" t="s">
        <v>14</v>
      </c>
    </row>
    <row r="42" spans="1:9" ht="25.5" hidden="1" x14ac:dyDescent="0.2">
      <c r="A42" s="243"/>
      <c r="B42" s="282"/>
      <c r="C42" s="201" t="s">
        <v>21</v>
      </c>
      <c r="D42" s="201" t="s">
        <v>22</v>
      </c>
      <c r="E42" s="203">
        <f>10.4*1.055</f>
        <v>10.972</v>
      </c>
      <c r="F42" s="187"/>
      <c r="G42" s="187"/>
      <c r="H42" s="187"/>
      <c r="I42" s="201" t="s">
        <v>14</v>
      </c>
    </row>
    <row r="43" spans="1:9" hidden="1" x14ac:dyDescent="0.2">
      <c r="A43" s="243" t="s">
        <v>41</v>
      </c>
      <c r="B43" s="282" t="s">
        <v>42</v>
      </c>
      <c r="C43" s="201" t="s">
        <v>21</v>
      </c>
      <c r="D43" s="201" t="s">
        <v>19</v>
      </c>
      <c r="E43" s="203">
        <f>24.5*1.055</f>
        <v>25.8475</v>
      </c>
      <c r="F43" s="187"/>
      <c r="G43" s="187"/>
      <c r="H43" s="187"/>
      <c r="I43" s="201" t="s">
        <v>14</v>
      </c>
    </row>
    <row r="44" spans="1:9" ht="25.5" hidden="1" x14ac:dyDescent="0.2">
      <c r="A44" s="243"/>
      <c r="B44" s="282"/>
      <c r="C44" s="201" t="s">
        <v>21</v>
      </c>
      <c r="D44" s="201" t="s">
        <v>22</v>
      </c>
      <c r="E44" s="203">
        <f>10.4*1.055</f>
        <v>10.972</v>
      </c>
      <c r="F44" s="187"/>
      <c r="G44" s="187"/>
      <c r="H44" s="23"/>
      <c r="I44" s="201" t="s">
        <v>14</v>
      </c>
    </row>
    <row r="45" spans="1:9" ht="15.75" hidden="1" customHeight="1" x14ac:dyDescent="0.2">
      <c r="A45" s="243"/>
      <c r="B45" s="282"/>
      <c r="C45" s="201" t="s">
        <v>36</v>
      </c>
      <c r="D45" s="201" t="s">
        <v>37</v>
      </c>
      <c r="E45" s="203">
        <f>19*1.055</f>
        <v>20.044999999999998</v>
      </c>
      <c r="F45" s="187"/>
      <c r="G45" s="187">
        <f>19.95*1.055</f>
        <v>21.047249999999998</v>
      </c>
      <c r="H45" s="23"/>
      <c r="I45" s="201" t="s">
        <v>14</v>
      </c>
    </row>
    <row r="46" spans="1:9" ht="15.75" hidden="1" customHeight="1" x14ac:dyDescent="0.2">
      <c r="I46" s="74" t="s">
        <v>182</v>
      </c>
    </row>
    <row r="47" spans="1:9" ht="15.75" hidden="1" customHeight="1" x14ac:dyDescent="0.2">
      <c r="I47" s="74" t="s">
        <v>183</v>
      </c>
    </row>
    <row r="48" spans="1:9" ht="15.75" hidden="1" customHeight="1" x14ac:dyDescent="0.2">
      <c r="I48" s="228" t="str">
        <f>СПбКТ!I3</f>
        <v>приказом от  02.05.17 № 264</v>
      </c>
    </row>
    <row r="49" spans="1:9" ht="15.75" hidden="1" customHeight="1" x14ac:dyDescent="0.2">
      <c r="I49" s="229"/>
    </row>
    <row r="50" spans="1:9" ht="15.75" hidden="1" customHeight="1" x14ac:dyDescent="0.2">
      <c r="A50" s="241" t="s">
        <v>180</v>
      </c>
      <c r="B50" s="241"/>
      <c r="C50" s="241"/>
      <c r="D50" s="241"/>
      <c r="E50" s="241"/>
      <c r="F50" s="241"/>
      <c r="G50" s="241"/>
      <c r="H50" s="241"/>
      <c r="I50" s="241"/>
    </row>
    <row r="51" spans="1:9" ht="15.75" hidden="1" customHeight="1" x14ac:dyDescent="0.2">
      <c r="A51" s="281" t="s">
        <v>181</v>
      </c>
      <c r="B51" s="281"/>
      <c r="C51" s="281"/>
      <c r="D51" s="281"/>
      <c r="E51" s="281"/>
      <c r="F51" s="281"/>
      <c r="G51" s="281"/>
      <c r="H51" s="281"/>
      <c r="I51" s="281"/>
    </row>
    <row r="52" spans="1:9" hidden="1" x14ac:dyDescent="0.2">
      <c r="A52" s="196"/>
      <c r="B52" s="200"/>
      <c r="C52" s="201"/>
      <c r="D52" s="201"/>
      <c r="E52" s="203"/>
      <c r="F52" s="187"/>
      <c r="G52" s="187"/>
      <c r="H52" s="23"/>
      <c r="I52" s="201"/>
    </row>
    <row r="53" spans="1:9" hidden="1" x14ac:dyDescent="0.2">
      <c r="A53" s="152" t="s">
        <v>0</v>
      </c>
      <c r="B53" s="200"/>
      <c r="C53" s="201"/>
      <c r="D53" s="201"/>
      <c r="E53" s="203"/>
      <c r="F53" s="187"/>
      <c r="G53" s="187"/>
      <c r="H53" s="23"/>
      <c r="I53" s="201"/>
    </row>
    <row r="54" spans="1:9" hidden="1" x14ac:dyDescent="0.2">
      <c r="A54" s="196"/>
      <c r="B54" s="200"/>
      <c r="C54" s="201"/>
      <c r="D54" s="201"/>
      <c r="E54" s="203"/>
      <c r="F54" s="187"/>
      <c r="G54" s="187"/>
      <c r="H54" s="23"/>
      <c r="I54" s="230">
        <v>1.04</v>
      </c>
    </row>
    <row r="55" spans="1:9" s="165" customFormat="1" hidden="1" x14ac:dyDescent="0.2">
      <c r="A55" s="196"/>
      <c r="B55" s="200"/>
      <c r="C55" s="201"/>
      <c r="D55" s="201"/>
      <c r="E55" s="203"/>
      <c r="F55" s="187"/>
      <c r="G55" s="187"/>
      <c r="H55" s="23"/>
      <c r="I55" s="201"/>
    </row>
    <row r="56" spans="1:9" ht="42.75" customHeight="1" x14ac:dyDescent="0.2">
      <c r="A56" s="294" t="s">
        <v>1</v>
      </c>
      <c r="B56" s="294"/>
      <c r="C56" s="294" t="s">
        <v>2</v>
      </c>
      <c r="D56" s="294" t="s">
        <v>276</v>
      </c>
      <c r="E56" s="294" t="s">
        <v>274</v>
      </c>
      <c r="F56" s="294"/>
      <c r="G56" s="294"/>
      <c r="H56" s="294"/>
      <c r="I56" s="205" t="s">
        <v>5</v>
      </c>
    </row>
    <row r="57" spans="1:9" s="165" customFormat="1" ht="21.75" customHeight="1" x14ac:dyDescent="0.2">
      <c r="A57" s="206" t="s">
        <v>6</v>
      </c>
      <c r="B57" s="205" t="s">
        <v>7</v>
      </c>
      <c r="C57" s="294"/>
      <c r="D57" s="294"/>
      <c r="E57" s="128" t="s">
        <v>8</v>
      </c>
      <c r="F57" s="129" t="s">
        <v>9</v>
      </c>
      <c r="G57" s="129" t="s">
        <v>10</v>
      </c>
      <c r="H57" s="129" t="s">
        <v>11</v>
      </c>
      <c r="I57" s="205"/>
    </row>
    <row r="58" spans="1:9" ht="21" customHeight="1" x14ac:dyDescent="0.2">
      <c r="A58" s="209" t="s">
        <v>160</v>
      </c>
      <c r="B58" s="326" t="s">
        <v>162</v>
      </c>
      <c r="C58" s="326"/>
      <c r="D58" s="326"/>
      <c r="E58" s="326"/>
      <c r="F58" s="326"/>
      <c r="G58" s="326"/>
      <c r="H58" s="326"/>
      <c r="I58" s="326"/>
    </row>
    <row r="59" spans="1:9" ht="21" customHeight="1" x14ac:dyDescent="0.2">
      <c r="A59" s="26" t="s">
        <v>161</v>
      </c>
      <c r="B59" s="281" t="s">
        <v>61</v>
      </c>
      <c r="C59" s="281"/>
      <c r="D59" s="281"/>
      <c r="E59" s="281"/>
      <c r="F59" s="281"/>
      <c r="G59" s="281"/>
      <c r="H59" s="281"/>
      <c r="I59" s="281"/>
    </row>
    <row r="60" spans="1:9" ht="30" customHeight="1" x14ac:dyDescent="0.2">
      <c r="A60" s="196" t="s">
        <v>62</v>
      </c>
      <c r="B60" s="210" t="s">
        <v>63</v>
      </c>
      <c r="C60" s="202" t="s">
        <v>52</v>
      </c>
      <c r="D60" s="202" t="s">
        <v>64</v>
      </c>
      <c r="E60" s="208">
        <v>46.8</v>
      </c>
      <c r="F60" s="208">
        <v>49.79</v>
      </c>
      <c r="G60" s="204">
        <v>43.200102399999999</v>
      </c>
      <c r="H60" s="204"/>
      <c r="I60" s="202" t="s">
        <v>65</v>
      </c>
    </row>
    <row r="61" spans="1:9" ht="30" customHeight="1" x14ac:dyDescent="0.2">
      <c r="A61" s="243" t="s">
        <v>66</v>
      </c>
      <c r="B61" s="329" t="s">
        <v>67</v>
      </c>
      <c r="C61" s="202" t="s">
        <v>52</v>
      </c>
      <c r="D61" s="202" t="s">
        <v>64</v>
      </c>
      <c r="E61" s="208">
        <v>65.52</v>
      </c>
      <c r="F61" s="208">
        <v>66.393600000000006</v>
      </c>
      <c r="G61" s="204">
        <v>61.878835200000005</v>
      </c>
      <c r="H61" s="204"/>
      <c r="I61" s="202" t="s">
        <v>69</v>
      </c>
    </row>
    <row r="62" spans="1:9" s="165" customFormat="1" ht="28.5" customHeight="1" x14ac:dyDescent="0.2">
      <c r="A62" s="243"/>
      <c r="B62" s="329"/>
      <c r="C62" s="202" t="s">
        <v>77</v>
      </c>
      <c r="D62" s="201" t="s">
        <v>78</v>
      </c>
      <c r="E62" s="203">
        <v>35.36</v>
      </c>
      <c r="F62" s="203"/>
      <c r="G62" s="203"/>
      <c r="H62" s="204"/>
      <c r="I62" s="283" t="s">
        <v>272</v>
      </c>
    </row>
    <row r="63" spans="1:9" s="165" customFormat="1" ht="28.5" customHeight="1" x14ac:dyDescent="0.2">
      <c r="A63" s="243"/>
      <c r="B63" s="329"/>
      <c r="C63" s="202" t="s">
        <v>54</v>
      </c>
      <c r="D63" s="201" t="s">
        <v>78</v>
      </c>
      <c r="E63" s="203">
        <v>27.04</v>
      </c>
      <c r="F63" s="203">
        <v>27.664000000000001</v>
      </c>
      <c r="G63" s="203">
        <v>35.022624000000008</v>
      </c>
      <c r="H63" s="204"/>
      <c r="I63" s="283"/>
    </row>
    <row r="64" spans="1:9" ht="38.25" customHeight="1" x14ac:dyDescent="0.2">
      <c r="A64" s="214" t="s">
        <v>71</v>
      </c>
      <c r="B64" s="210" t="s">
        <v>72</v>
      </c>
      <c r="C64" s="202" t="s">
        <v>52</v>
      </c>
      <c r="D64" s="201" t="s">
        <v>64</v>
      </c>
      <c r="E64" s="203">
        <v>65.52</v>
      </c>
      <c r="F64" s="203">
        <v>66.393600000000006</v>
      </c>
      <c r="G64" s="187">
        <v>65.37</v>
      </c>
      <c r="H64" s="204"/>
      <c r="I64" s="202" t="s">
        <v>69</v>
      </c>
    </row>
    <row r="65" spans="1:9" ht="29.25" customHeight="1" x14ac:dyDescent="0.2">
      <c r="A65" s="275" t="s">
        <v>74</v>
      </c>
      <c r="B65" s="278" t="s">
        <v>75</v>
      </c>
      <c r="C65" s="202" t="s">
        <v>52</v>
      </c>
      <c r="D65" s="201" t="s">
        <v>64</v>
      </c>
      <c r="E65" s="203">
        <v>65.52</v>
      </c>
      <c r="F65" s="203">
        <v>68.599999999999994</v>
      </c>
      <c r="G65" s="187">
        <v>64.213676800000002</v>
      </c>
      <c r="H65" s="187"/>
      <c r="I65" s="272" t="s">
        <v>76</v>
      </c>
    </row>
    <row r="66" spans="1:9" ht="29.25" customHeight="1" x14ac:dyDescent="0.2">
      <c r="A66" s="276"/>
      <c r="B66" s="279"/>
      <c r="C66" s="283" t="s">
        <v>77</v>
      </c>
      <c r="D66" s="201" t="s">
        <v>78</v>
      </c>
      <c r="E66" s="203">
        <v>35.36</v>
      </c>
      <c r="F66" s="203">
        <v>35.40992</v>
      </c>
      <c r="G66" s="187">
        <v>35.022624000000008</v>
      </c>
      <c r="H66" s="187">
        <v>33.090000000000003</v>
      </c>
      <c r="I66" s="332"/>
    </row>
    <row r="67" spans="1:9" ht="38.25" x14ac:dyDescent="0.2">
      <c r="A67" s="276"/>
      <c r="B67" s="279"/>
      <c r="C67" s="283"/>
      <c r="D67" s="201" t="s">
        <v>79</v>
      </c>
      <c r="E67" s="203">
        <v>35.46</v>
      </c>
      <c r="F67" s="203">
        <v>35.409999999999997</v>
      </c>
      <c r="G67" s="187">
        <v>35.022624000000008</v>
      </c>
      <c r="H67" s="187"/>
      <c r="I67" s="332"/>
    </row>
    <row r="68" spans="1:9" ht="38.25" x14ac:dyDescent="0.2">
      <c r="A68" s="276"/>
      <c r="B68" s="279"/>
      <c r="C68" s="283"/>
      <c r="D68" s="201" t="s">
        <v>186</v>
      </c>
      <c r="E68" s="203">
        <v>35.36</v>
      </c>
      <c r="F68" s="203">
        <v>35.40992</v>
      </c>
      <c r="G68" s="187">
        <v>14</v>
      </c>
      <c r="H68" s="187"/>
      <c r="I68" s="332"/>
    </row>
    <row r="69" spans="1:9" ht="36.75" customHeight="1" x14ac:dyDescent="0.2">
      <c r="A69" s="276"/>
      <c r="B69" s="279"/>
      <c r="C69" s="269" t="s">
        <v>54</v>
      </c>
      <c r="D69" s="201" t="s">
        <v>275</v>
      </c>
      <c r="E69" s="231">
        <v>27.04</v>
      </c>
      <c r="F69" s="231">
        <v>35.409999999999997</v>
      </c>
      <c r="G69" s="187">
        <v>42.02</v>
      </c>
      <c r="H69" s="187"/>
      <c r="I69" s="272" t="s">
        <v>272</v>
      </c>
    </row>
    <row r="70" spans="1:9" ht="29.25" customHeight="1" x14ac:dyDescent="0.2">
      <c r="A70" s="276"/>
      <c r="B70" s="279"/>
      <c r="C70" s="270"/>
      <c r="D70" s="218" t="s">
        <v>78</v>
      </c>
      <c r="E70" s="231">
        <v>27.04</v>
      </c>
      <c r="F70" s="231">
        <v>27.664000000000001</v>
      </c>
      <c r="G70" s="232">
        <v>35.022624000000008</v>
      </c>
      <c r="H70" s="232">
        <v>31.86</v>
      </c>
      <c r="I70" s="333"/>
    </row>
    <row r="71" spans="1:9" s="165" customFormat="1" ht="29.25" customHeight="1" x14ac:dyDescent="0.2">
      <c r="A71" s="220" t="s">
        <v>86</v>
      </c>
      <c r="B71" s="219" t="s">
        <v>87</v>
      </c>
      <c r="C71" s="213" t="s">
        <v>52</v>
      </c>
      <c r="D71" s="215" t="s">
        <v>64</v>
      </c>
      <c r="E71" s="217">
        <v>69.680000000000007</v>
      </c>
      <c r="F71" s="217">
        <v>74.14</v>
      </c>
      <c r="G71" s="187">
        <v>73.540000000000006</v>
      </c>
      <c r="H71" s="187"/>
      <c r="I71" s="238" t="s">
        <v>76</v>
      </c>
    </row>
    <row r="72" spans="1:9" ht="32.25" customHeight="1" x14ac:dyDescent="0.2">
      <c r="A72" s="196" t="s">
        <v>88</v>
      </c>
      <c r="B72" s="210" t="s">
        <v>89</v>
      </c>
      <c r="C72" s="202" t="s">
        <v>52</v>
      </c>
      <c r="D72" s="202" t="s">
        <v>64</v>
      </c>
      <c r="E72" s="208">
        <v>72.8</v>
      </c>
      <c r="F72" s="208">
        <v>76.352639999999994</v>
      </c>
      <c r="G72" s="204">
        <v>73.540000000000006</v>
      </c>
      <c r="H72" s="222"/>
      <c r="I72" s="234" t="s">
        <v>90</v>
      </c>
    </row>
    <row r="73" spans="1:9" ht="32.25" customHeight="1" x14ac:dyDescent="0.2">
      <c r="A73" s="196" t="s">
        <v>91</v>
      </c>
      <c r="B73" s="210" t="s">
        <v>92</v>
      </c>
      <c r="C73" s="202" t="s">
        <v>52</v>
      </c>
      <c r="D73" s="202" t="s">
        <v>64</v>
      </c>
      <c r="E73" s="208">
        <v>69.680000000000007</v>
      </c>
      <c r="F73" s="208">
        <v>69.713279999999997</v>
      </c>
      <c r="G73" s="204">
        <v>52.539468800000002</v>
      </c>
      <c r="H73" s="204"/>
      <c r="I73" s="201" t="s">
        <v>90</v>
      </c>
    </row>
    <row r="74" spans="1:9" ht="32.25" customHeight="1" x14ac:dyDescent="0.2">
      <c r="A74" s="196" t="s">
        <v>93</v>
      </c>
      <c r="B74" s="210" t="s">
        <v>94</v>
      </c>
      <c r="C74" s="202" t="s">
        <v>52</v>
      </c>
      <c r="D74" s="202" t="s">
        <v>64</v>
      </c>
      <c r="E74" s="208">
        <v>62.4</v>
      </c>
      <c r="F74" s="208">
        <v>73.02</v>
      </c>
      <c r="G74" s="204">
        <v>49.031673600000005</v>
      </c>
      <c r="H74" s="204"/>
      <c r="I74" s="201" t="s">
        <v>90</v>
      </c>
    </row>
    <row r="75" spans="1:9" ht="32.25" customHeight="1" x14ac:dyDescent="0.2">
      <c r="A75" s="196" t="s">
        <v>95</v>
      </c>
      <c r="B75" s="210" t="s">
        <v>96</v>
      </c>
      <c r="C75" s="202" t="s">
        <v>52</v>
      </c>
      <c r="D75" s="202" t="s">
        <v>64</v>
      </c>
      <c r="E75" s="208">
        <v>46.8</v>
      </c>
      <c r="F75" s="208">
        <v>49.79</v>
      </c>
      <c r="G75" s="204">
        <v>49.031673600000005</v>
      </c>
      <c r="H75" s="153"/>
      <c r="I75" s="201" t="s">
        <v>97</v>
      </c>
    </row>
    <row r="76" spans="1:9" ht="32.25" customHeight="1" x14ac:dyDescent="0.2">
      <c r="A76" s="214" t="s">
        <v>98</v>
      </c>
      <c r="B76" s="219" t="s">
        <v>99</v>
      </c>
      <c r="C76" s="202" t="s">
        <v>52</v>
      </c>
      <c r="D76" s="201" t="s">
        <v>64</v>
      </c>
      <c r="E76" s="203">
        <v>71.760000000000005</v>
      </c>
      <c r="F76" s="203">
        <v>73.02</v>
      </c>
      <c r="G76" s="204">
        <v>67.710406400000011</v>
      </c>
      <c r="H76" s="204"/>
      <c r="I76" s="215" t="s">
        <v>100</v>
      </c>
    </row>
    <row r="77" spans="1:9" ht="32.25" customHeight="1" x14ac:dyDescent="0.2">
      <c r="A77" s="196" t="s">
        <v>102</v>
      </c>
      <c r="B77" s="210" t="s">
        <v>187</v>
      </c>
      <c r="C77" s="202" t="s">
        <v>52</v>
      </c>
      <c r="D77" s="202" t="s">
        <v>64</v>
      </c>
      <c r="E77" s="208">
        <v>71.760000000000005</v>
      </c>
      <c r="F77" s="208">
        <v>73.02</v>
      </c>
      <c r="G77" s="204">
        <v>73.540000000000006</v>
      </c>
      <c r="H77" s="204"/>
      <c r="I77" s="201" t="s">
        <v>97</v>
      </c>
    </row>
    <row r="78" spans="1:9" s="188" customFormat="1" ht="26.25" customHeight="1" x14ac:dyDescent="0.2">
      <c r="A78" s="330" t="s">
        <v>103</v>
      </c>
      <c r="B78" s="283" t="s">
        <v>104</v>
      </c>
      <c r="C78" s="283" t="s">
        <v>228</v>
      </c>
      <c r="D78" s="201" t="s">
        <v>64</v>
      </c>
      <c r="E78" s="203">
        <v>71.760000000000005</v>
      </c>
      <c r="F78" s="208">
        <v>73.02</v>
      </c>
      <c r="G78" s="204">
        <v>73.540000000000006</v>
      </c>
      <c r="H78" s="222"/>
      <c r="I78" s="201" t="s">
        <v>105</v>
      </c>
    </row>
    <row r="79" spans="1:9" ht="26.25" customHeight="1" x14ac:dyDescent="0.2">
      <c r="A79" s="330"/>
      <c r="B79" s="283"/>
      <c r="C79" s="283"/>
      <c r="D79" s="202" t="s">
        <v>68</v>
      </c>
      <c r="E79" s="313">
        <v>75.92</v>
      </c>
      <c r="F79" s="286">
        <v>76.349999999999994</v>
      </c>
      <c r="G79" s="286" t="s">
        <v>229</v>
      </c>
      <c r="H79" s="286"/>
      <c r="I79" s="284" t="s">
        <v>90</v>
      </c>
    </row>
    <row r="80" spans="1:9" ht="26.25" customHeight="1" x14ac:dyDescent="0.2">
      <c r="A80" s="330"/>
      <c r="B80" s="283"/>
      <c r="C80" s="283"/>
      <c r="D80" s="202" t="s">
        <v>189</v>
      </c>
      <c r="E80" s="313"/>
      <c r="F80" s="286"/>
      <c r="G80" s="286"/>
      <c r="H80" s="286"/>
      <c r="I80" s="284"/>
    </row>
    <row r="81" spans="1:9" ht="24.75" customHeight="1" x14ac:dyDescent="0.2">
      <c r="A81" s="330"/>
      <c r="B81" s="283"/>
      <c r="C81" s="283" t="s">
        <v>54</v>
      </c>
      <c r="D81" s="201" t="s">
        <v>78</v>
      </c>
      <c r="E81" s="204">
        <v>27.04</v>
      </c>
      <c r="F81" s="204">
        <v>27.664000000000001</v>
      </c>
      <c r="G81" s="187">
        <v>35.020000000000003</v>
      </c>
      <c r="H81" s="204">
        <v>31.86</v>
      </c>
      <c r="I81" s="284" t="s">
        <v>272</v>
      </c>
    </row>
    <row r="82" spans="1:9" ht="37.5" customHeight="1" x14ac:dyDescent="0.2">
      <c r="A82" s="330"/>
      <c r="B82" s="283"/>
      <c r="C82" s="283"/>
      <c r="D82" s="201" t="s">
        <v>278</v>
      </c>
      <c r="E82" s="203">
        <v>27.04</v>
      </c>
      <c r="F82" s="203">
        <v>27.664000000000001</v>
      </c>
      <c r="G82" s="187">
        <v>42.02</v>
      </c>
      <c r="H82" s="204"/>
      <c r="I82" s="284"/>
    </row>
    <row r="83" spans="1:9" s="165" customFormat="1" ht="38.25" hidden="1" customHeight="1" x14ac:dyDescent="0.2">
      <c r="A83" s="330"/>
      <c r="B83" s="283"/>
      <c r="C83" s="283"/>
      <c r="D83" s="201" t="s">
        <v>271</v>
      </c>
      <c r="E83" s="204"/>
      <c r="F83" s="133"/>
      <c r="G83" s="187">
        <v>42.02</v>
      </c>
      <c r="H83" s="204"/>
      <c r="I83" s="284"/>
    </row>
    <row r="84" spans="1:9" s="165" customFormat="1" ht="26.25" customHeight="1" x14ac:dyDescent="0.2">
      <c r="A84" s="330"/>
      <c r="B84" s="283"/>
      <c r="C84" s="201" t="s">
        <v>77</v>
      </c>
      <c r="D84" s="201" t="s">
        <v>78</v>
      </c>
      <c r="E84" s="216">
        <v>32.24</v>
      </c>
      <c r="F84" s="153">
        <v>33.19</v>
      </c>
      <c r="G84" s="187">
        <v>35.020000000000003</v>
      </c>
      <c r="H84" s="216">
        <v>34.33</v>
      </c>
      <c r="I84" s="284"/>
    </row>
    <row r="85" spans="1:9" ht="25.5" x14ac:dyDescent="0.2">
      <c r="A85" s="196" t="s">
        <v>108</v>
      </c>
      <c r="B85" s="210" t="s">
        <v>109</v>
      </c>
      <c r="C85" s="202" t="s">
        <v>52</v>
      </c>
      <c r="D85" s="202" t="s">
        <v>64</v>
      </c>
      <c r="E85" s="208">
        <v>72.8</v>
      </c>
      <c r="F85" s="204">
        <v>73.02</v>
      </c>
      <c r="G85" s="204">
        <v>73.540000000000006</v>
      </c>
      <c r="H85" s="204"/>
      <c r="I85" s="201" t="s">
        <v>97</v>
      </c>
    </row>
    <row r="86" spans="1:9" ht="26.25" customHeight="1" x14ac:dyDescent="0.2">
      <c r="A86" s="330" t="s">
        <v>110</v>
      </c>
      <c r="B86" s="329" t="s">
        <v>111</v>
      </c>
      <c r="C86" s="283" t="s">
        <v>52</v>
      </c>
      <c r="D86" s="202" t="s">
        <v>64</v>
      </c>
      <c r="E86" s="208">
        <v>68.64</v>
      </c>
      <c r="F86" s="204">
        <v>73.02</v>
      </c>
      <c r="G86" s="204">
        <v>73.540000000000006</v>
      </c>
      <c r="H86" s="204"/>
      <c r="I86" s="284" t="s">
        <v>112</v>
      </c>
    </row>
    <row r="87" spans="1:9" ht="26.25" customHeight="1" x14ac:dyDescent="0.2">
      <c r="A87" s="330"/>
      <c r="B87" s="329"/>
      <c r="C87" s="283"/>
      <c r="D87" s="201" t="s">
        <v>68</v>
      </c>
      <c r="E87" s="289">
        <v>68.64</v>
      </c>
      <c r="F87" s="286">
        <v>76.349999999999994</v>
      </c>
      <c r="G87" s="286"/>
      <c r="H87" s="286"/>
      <c r="I87" s="284"/>
    </row>
    <row r="88" spans="1:9" ht="26.25" customHeight="1" x14ac:dyDescent="0.2">
      <c r="A88" s="330"/>
      <c r="B88" s="329"/>
      <c r="C88" s="283"/>
      <c r="D88" s="201" t="s">
        <v>189</v>
      </c>
      <c r="E88" s="289"/>
      <c r="F88" s="286"/>
      <c r="G88" s="286"/>
      <c r="H88" s="286"/>
      <c r="I88" s="284"/>
    </row>
    <row r="89" spans="1:9" ht="26.25" customHeight="1" x14ac:dyDescent="0.2">
      <c r="A89" s="330" t="s">
        <v>110</v>
      </c>
      <c r="B89" s="329" t="s">
        <v>111</v>
      </c>
      <c r="C89" s="284" t="s">
        <v>54</v>
      </c>
      <c r="D89" s="201" t="s">
        <v>78</v>
      </c>
      <c r="E89" s="203">
        <v>27.04</v>
      </c>
      <c r="F89" s="204">
        <v>27.664000000000001</v>
      </c>
      <c r="G89" s="204">
        <v>35.022624000000008</v>
      </c>
      <c r="H89" s="204">
        <v>31.86</v>
      </c>
      <c r="I89" s="284" t="s">
        <v>272</v>
      </c>
    </row>
    <row r="90" spans="1:9" ht="26.25" customHeight="1" x14ac:dyDescent="0.2">
      <c r="A90" s="330"/>
      <c r="B90" s="329"/>
      <c r="C90" s="284"/>
      <c r="D90" s="201" t="s">
        <v>106</v>
      </c>
      <c r="E90" s="289"/>
      <c r="F90" s="286"/>
      <c r="G90" s="286"/>
      <c r="H90" s="286">
        <f>I54*40.07024</f>
        <v>41.673049599999999</v>
      </c>
      <c r="I90" s="284"/>
    </row>
    <row r="91" spans="1:9" ht="26.25" customHeight="1" x14ac:dyDescent="0.2">
      <c r="A91" s="330"/>
      <c r="B91" s="329"/>
      <c r="C91" s="284"/>
      <c r="D91" s="201" t="s">
        <v>80</v>
      </c>
      <c r="E91" s="289"/>
      <c r="F91" s="286"/>
      <c r="G91" s="286"/>
      <c r="H91" s="286"/>
      <c r="I91" s="284"/>
    </row>
    <row r="92" spans="1:9" ht="26.25" customHeight="1" x14ac:dyDescent="0.2">
      <c r="A92" s="196" t="s">
        <v>113</v>
      </c>
      <c r="B92" s="210" t="s">
        <v>114</v>
      </c>
      <c r="C92" s="201" t="s">
        <v>52</v>
      </c>
      <c r="D92" s="201" t="s">
        <v>64</v>
      </c>
      <c r="E92" s="203">
        <v>71.760000000000005</v>
      </c>
      <c r="F92" s="204">
        <v>73.02</v>
      </c>
      <c r="G92" s="204">
        <v>73.540000000000006</v>
      </c>
      <c r="H92" s="204"/>
      <c r="I92" s="201" t="s">
        <v>97</v>
      </c>
    </row>
    <row r="93" spans="1:9" ht="26.25" customHeight="1" x14ac:dyDescent="0.2">
      <c r="A93" s="363" t="s">
        <v>115</v>
      </c>
      <c r="B93" s="364" t="s">
        <v>116</v>
      </c>
      <c r="C93" s="234" t="s">
        <v>52</v>
      </c>
      <c r="D93" s="234" t="s">
        <v>64</v>
      </c>
      <c r="E93" s="235">
        <v>72.8</v>
      </c>
      <c r="F93" s="187">
        <v>73.02</v>
      </c>
      <c r="G93" s="187">
        <v>73.540000000000006</v>
      </c>
      <c r="H93" s="187"/>
      <c r="I93" s="234" t="s">
        <v>90</v>
      </c>
    </row>
    <row r="94" spans="1:9" ht="36" customHeight="1" x14ac:dyDescent="0.2">
      <c r="A94" s="365" t="s">
        <v>117</v>
      </c>
      <c r="B94" s="272" t="s">
        <v>118</v>
      </c>
      <c r="C94" s="366" t="s">
        <v>52</v>
      </c>
      <c r="D94" s="234" t="s">
        <v>64</v>
      </c>
      <c r="E94" s="235">
        <v>72.8</v>
      </c>
      <c r="F94" s="187">
        <v>73.02</v>
      </c>
      <c r="G94" s="187">
        <v>73.540000000000006</v>
      </c>
      <c r="H94" s="187"/>
      <c r="I94" s="284" t="s">
        <v>112</v>
      </c>
    </row>
    <row r="95" spans="1:9" ht="36" customHeight="1" x14ac:dyDescent="0.2">
      <c r="A95" s="367"/>
      <c r="B95" s="332"/>
      <c r="C95" s="366"/>
      <c r="D95" s="234" t="s">
        <v>101</v>
      </c>
      <c r="E95" s="289">
        <v>75.92</v>
      </c>
      <c r="F95" s="289">
        <v>76.352639999999994</v>
      </c>
      <c r="G95" s="368"/>
      <c r="H95" s="368"/>
      <c r="I95" s="284"/>
    </row>
    <row r="96" spans="1:9" ht="26.25" customHeight="1" x14ac:dyDescent="0.2">
      <c r="A96" s="367"/>
      <c r="B96" s="332"/>
      <c r="C96" s="366"/>
      <c r="D96" s="234" t="s">
        <v>189</v>
      </c>
      <c r="E96" s="289"/>
      <c r="F96" s="289"/>
      <c r="G96" s="368"/>
      <c r="H96" s="368"/>
      <c r="I96" s="284"/>
    </row>
    <row r="97" spans="1:10" s="165" customFormat="1" ht="36.75" customHeight="1" x14ac:dyDescent="0.2">
      <c r="A97" s="367"/>
      <c r="B97" s="332"/>
      <c r="C97" s="366" t="s">
        <v>77</v>
      </c>
      <c r="D97" s="234" t="s">
        <v>64</v>
      </c>
      <c r="E97" s="289">
        <v>32.24</v>
      </c>
      <c r="F97" s="289">
        <v>33.19</v>
      </c>
      <c r="G97" s="289">
        <v>42.02</v>
      </c>
      <c r="H97" s="289"/>
      <c r="I97" s="272" t="s">
        <v>272</v>
      </c>
    </row>
    <row r="98" spans="1:10" s="165" customFormat="1" ht="26.25" customHeight="1" x14ac:dyDescent="0.2">
      <c r="A98" s="367"/>
      <c r="B98" s="332"/>
      <c r="C98" s="366"/>
      <c r="D98" s="234" t="s">
        <v>189</v>
      </c>
      <c r="E98" s="289"/>
      <c r="F98" s="289"/>
      <c r="G98" s="289"/>
      <c r="H98" s="289"/>
      <c r="I98" s="332"/>
    </row>
    <row r="99" spans="1:10" s="165" customFormat="1" ht="36" customHeight="1" x14ac:dyDescent="0.2">
      <c r="A99" s="367"/>
      <c r="B99" s="332"/>
      <c r="C99" s="366" t="s">
        <v>54</v>
      </c>
      <c r="D99" s="234" t="s">
        <v>64</v>
      </c>
      <c r="E99" s="289">
        <v>27.04</v>
      </c>
      <c r="F99" s="289">
        <v>27.66</v>
      </c>
      <c r="G99" s="289">
        <v>42.02</v>
      </c>
      <c r="H99" s="289"/>
      <c r="I99" s="332"/>
    </row>
    <row r="100" spans="1:10" s="165" customFormat="1" ht="26.25" customHeight="1" x14ac:dyDescent="0.2">
      <c r="A100" s="367"/>
      <c r="B100" s="332"/>
      <c r="C100" s="366"/>
      <c r="D100" s="234" t="s">
        <v>189</v>
      </c>
      <c r="E100" s="289"/>
      <c r="F100" s="289"/>
      <c r="G100" s="289"/>
      <c r="H100" s="289"/>
      <c r="I100" s="332"/>
    </row>
    <row r="101" spans="1:10" ht="36" customHeight="1" x14ac:dyDescent="0.2">
      <c r="A101" s="367"/>
      <c r="B101" s="332"/>
      <c r="C101" s="366"/>
      <c r="D101" s="234" t="s">
        <v>78</v>
      </c>
      <c r="E101" s="187">
        <v>27.04</v>
      </c>
      <c r="F101" s="187">
        <v>27.66</v>
      </c>
      <c r="G101" s="187">
        <v>35.022624000000008</v>
      </c>
      <c r="H101" s="187">
        <v>31.86</v>
      </c>
      <c r="I101" s="332"/>
    </row>
    <row r="102" spans="1:10" ht="36" customHeight="1" x14ac:dyDescent="0.2">
      <c r="A102" s="369"/>
      <c r="B102" s="333"/>
      <c r="C102" s="233" t="s">
        <v>77</v>
      </c>
      <c r="D102" s="234" t="s">
        <v>78</v>
      </c>
      <c r="E102" s="235">
        <v>32.24</v>
      </c>
      <c r="F102" s="187">
        <v>33.19</v>
      </c>
      <c r="G102" s="187"/>
      <c r="H102" s="187">
        <v>34.325491200000002</v>
      </c>
      <c r="I102" s="333"/>
    </row>
    <row r="103" spans="1:10" ht="36" customHeight="1" x14ac:dyDescent="0.2">
      <c r="A103" s="370" t="s">
        <v>120</v>
      </c>
      <c r="B103" s="371" t="s">
        <v>121</v>
      </c>
      <c r="C103" s="234" t="s">
        <v>52</v>
      </c>
      <c r="D103" s="234" t="s">
        <v>64</v>
      </c>
      <c r="E103" s="235">
        <v>72.8</v>
      </c>
      <c r="F103" s="187">
        <v>76.352639999999994</v>
      </c>
      <c r="G103" s="187">
        <v>73.540000000000006</v>
      </c>
      <c r="H103" s="187"/>
      <c r="I103" s="234" t="s">
        <v>90</v>
      </c>
    </row>
    <row r="104" spans="1:10" ht="36" customHeight="1" x14ac:dyDescent="0.2">
      <c r="A104" s="236" t="s">
        <v>222</v>
      </c>
      <c r="B104" s="237" t="s">
        <v>223</v>
      </c>
      <c r="C104" s="234" t="s">
        <v>52</v>
      </c>
      <c r="D104" s="234" t="s">
        <v>64</v>
      </c>
      <c r="E104" s="187">
        <v>71.760000000000005</v>
      </c>
      <c r="F104" s="187">
        <v>73.02</v>
      </c>
      <c r="G104" s="187">
        <v>67.710406400000011</v>
      </c>
      <c r="H104" s="187"/>
      <c r="I104" s="234" t="s">
        <v>112</v>
      </c>
    </row>
    <row r="105" spans="1:10" ht="21.75" customHeight="1" x14ac:dyDescent="0.2">
      <c r="A105" s="199" t="s">
        <v>163</v>
      </c>
      <c r="B105" s="281" t="s">
        <v>122</v>
      </c>
      <c r="C105" s="281"/>
      <c r="D105" s="281"/>
      <c r="E105" s="281"/>
      <c r="F105" s="281"/>
      <c r="G105" s="281"/>
      <c r="H105" s="281"/>
      <c r="I105" s="281"/>
    </row>
    <row r="106" spans="1:10" hidden="1" x14ac:dyDescent="0.2">
      <c r="A106" s="196" t="s">
        <v>123</v>
      </c>
      <c r="B106" s="197" t="s">
        <v>124</v>
      </c>
      <c r="C106" s="202" t="s">
        <v>52</v>
      </c>
      <c r="D106" s="202" t="s">
        <v>78</v>
      </c>
      <c r="E106" s="208"/>
      <c r="F106" s="204"/>
      <c r="G106" s="204"/>
      <c r="H106" s="204"/>
      <c r="I106" s="201" t="s">
        <v>69</v>
      </c>
    </row>
    <row r="107" spans="1:10" hidden="1" x14ac:dyDescent="0.2">
      <c r="A107" s="196" t="s">
        <v>125</v>
      </c>
      <c r="B107" s="197" t="s">
        <v>126</v>
      </c>
      <c r="C107" s="202" t="s">
        <v>52</v>
      </c>
      <c r="D107" s="202" t="s">
        <v>78</v>
      </c>
      <c r="E107" s="208"/>
      <c r="F107" s="204"/>
      <c r="G107" s="204"/>
      <c r="H107" s="204"/>
      <c r="I107" s="201" t="s">
        <v>69</v>
      </c>
    </row>
    <row r="108" spans="1:10" hidden="1" x14ac:dyDescent="0.2">
      <c r="A108" s="243" t="s">
        <v>127</v>
      </c>
      <c r="B108" s="249" t="s">
        <v>128</v>
      </c>
      <c r="C108" s="202" t="s">
        <v>52</v>
      </c>
      <c r="D108" s="202" t="s">
        <v>78</v>
      </c>
      <c r="E108" s="208"/>
      <c r="F108" s="204"/>
      <c r="G108" s="204"/>
      <c r="H108" s="204"/>
      <c r="I108" s="284" t="s">
        <v>76</v>
      </c>
    </row>
    <row r="109" spans="1:10" ht="12.75" hidden="1" customHeight="1" x14ac:dyDescent="0.2">
      <c r="A109" s="243"/>
      <c r="B109" s="249"/>
      <c r="C109" s="283" t="s">
        <v>77</v>
      </c>
      <c r="D109" s="202" t="s">
        <v>129</v>
      </c>
      <c r="E109" s="313"/>
      <c r="F109" s="286"/>
      <c r="G109" s="286"/>
      <c r="H109" s="286"/>
      <c r="I109" s="284"/>
    </row>
    <row r="110" spans="1:10" ht="25.5" hidden="1" customHeight="1" x14ac:dyDescent="0.2">
      <c r="A110" s="243"/>
      <c r="B110" s="249"/>
      <c r="C110" s="283"/>
      <c r="D110" s="202" t="s">
        <v>107</v>
      </c>
      <c r="E110" s="313"/>
      <c r="F110" s="286"/>
      <c r="G110" s="286"/>
      <c r="H110" s="286"/>
      <c r="I110" s="284"/>
    </row>
    <row r="111" spans="1:10" hidden="1" x14ac:dyDescent="0.2">
      <c r="A111" s="243"/>
      <c r="B111" s="249"/>
      <c r="C111" s="202" t="s">
        <v>54</v>
      </c>
      <c r="D111" s="202" t="s">
        <v>130</v>
      </c>
      <c r="E111" s="208"/>
      <c r="F111" s="204"/>
      <c r="G111" s="204"/>
      <c r="H111" s="204"/>
      <c r="I111" s="201" t="s">
        <v>85</v>
      </c>
    </row>
    <row r="112" spans="1:10" ht="25.5" hidden="1" x14ac:dyDescent="0.2">
      <c r="A112" s="196">
        <v>210201</v>
      </c>
      <c r="B112" s="197" t="s">
        <v>131</v>
      </c>
      <c r="C112" s="202" t="s">
        <v>52</v>
      </c>
      <c r="D112" s="202" t="s">
        <v>78</v>
      </c>
      <c r="E112" s="208"/>
      <c r="F112" s="204"/>
      <c r="G112" s="204"/>
      <c r="H112" s="204"/>
      <c r="I112" s="201" t="s">
        <v>97</v>
      </c>
      <c r="J112" s="3">
        <v>1.0640000000000001</v>
      </c>
    </row>
    <row r="113" spans="1:9" hidden="1" x14ac:dyDescent="0.2">
      <c r="A113" s="196" t="s">
        <v>152</v>
      </c>
      <c r="B113" s="197" t="s">
        <v>132</v>
      </c>
      <c r="C113" s="202" t="s">
        <v>52</v>
      </c>
      <c r="D113" s="202" t="s">
        <v>78</v>
      </c>
      <c r="E113" s="208"/>
      <c r="F113" s="204"/>
      <c r="G113" s="204"/>
      <c r="H113" s="204"/>
      <c r="I113" s="201" t="s">
        <v>97</v>
      </c>
    </row>
    <row r="114" spans="1:9" hidden="1" x14ac:dyDescent="0.2">
      <c r="A114" s="196">
        <v>210312</v>
      </c>
      <c r="B114" s="197" t="s">
        <v>133</v>
      </c>
      <c r="C114" s="202" t="s">
        <v>52</v>
      </c>
      <c r="D114" s="202" t="s">
        <v>78</v>
      </c>
      <c r="E114" s="208"/>
      <c r="F114" s="204"/>
      <c r="G114" s="204"/>
      <c r="H114" s="204"/>
      <c r="I114" s="201" t="s">
        <v>97</v>
      </c>
    </row>
    <row r="115" spans="1:9" hidden="1" x14ac:dyDescent="0.2">
      <c r="A115" s="196">
        <v>210401</v>
      </c>
      <c r="B115" s="197" t="s">
        <v>134</v>
      </c>
      <c r="C115" s="202" t="s">
        <v>52</v>
      </c>
      <c r="D115" s="202" t="s">
        <v>78</v>
      </c>
      <c r="E115" s="208"/>
      <c r="F115" s="204"/>
      <c r="G115" s="204"/>
      <c r="H115" s="204"/>
      <c r="I115" s="201" t="s">
        <v>90</v>
      </c>
    </row>
    <row r="116" spans="1:9" ht="25.5" hidden="1" x14ac:dyDescent="0.2">
      <c r="A116" s="196" t="s">
        <v>153</v>
      </c>
      <c r="B116" s="197" t="s">
        <v>55</v>
      </c>
      <c r="C116" s="202" t="s">
        <v>52</v>
      </c>
      <c r="D116" s="202" t="s">
        <v>78</v>
      </c>
      <c r="E116" s="208"/>
      <c r="F116" s="204"/>
      <c r="G116" s="204"/>
      <c r="H116" s="204"/>
      <c r="I116" s="201" t="s">
        <v>97</v>
      </c>
    </row>
    <row r="117" spans="1:9" hidden="1" x14ac:dyDescent="0.2">
      <c r="A117" s="196">
        <v>210403</v>
      </c>
      <c r="B117" s="197" t="s">
        <v>135</v>
      </c>
      <c r="C117" s="202" t="s">
        <v>52</v>
      </c>
      <c r="D117" s="202" t="s">
        <v>78</v>
      </c>
      <c r="E117" s="208"/>
      <c r="F117" s="204"/>
      <c r="G117" s="204"/>
      <c r="H117" s="204"/>
      <c r="I117" s="201" t="s">
        <v>90</v>
      </c>
    </row>
    <row r="118" spans="1:9" hidden="1" x14ac:dyDescent="0.2">
      <c r="A118" s="243" t="s">
        <v>154</v>
      </c>
      <c r="B118" s="249" t="s">
        <v>51</v>
      </c>
      <c r="C118" s="202" t="s">
        <v>52</v>
      </c>
      <c r="D118" s="202" t="s">
        <v>78</v>
      </c>
      <c r="E118" s="208"/>
      <c r="F118" s="204"/>
      <c r="G118" s="204"/>
      <c r="H118" s="204"/>
      <c r="I118" s="201" t="s">
        <v>90</v>
      </c>
    </row>
    <row r="119" spans="1:9" hidden="1" x14ac:dyDescent="0.2">
      <c r="A119" s="243"/>
      <c r="B119" s="249"/>
      <c r="C119" s="202" t="s">
        <v>77</v>
      </c>
      <c r="D119" s="202" t="s">
        <v>130</v>
      </c>
      <c r="E119" s="208"/>
      <c r="F119" s="204"/>
      <c r="G119" s="204"/>
      <c r="H119" s="204"/>
      <c r="I119" s="284" t="s">
        <v>85</v>
      </c>
    </row>
    <row r="120" spans="1:9" hidden="1" x14ac:dyDescent="0.2">
      <c r="A120" s="243"/>
      <c r="B120" s="249"/>
      <c r="C120" s="283" t="s">
        <v>54</v>
      </c>
      <c r="D120" s="202" t="s">
        <v>130</v>
      </c>
      <c r="E120" s="208"/>
      <c r="F120" s="204"/>
      <c r="G120" s="204"/>
      <c r="H120" s="204"/>
      <c r="I120" s="284"/>
    </row>
    <row r="121" spans="1:9" ht="12.75" hidden="1" customHeight="1" x14ac:dyDescent="0.2">
      <c r="A121" s="243"/>
      <c r="B121" s="249"/>
      <c r="C121" s="283"/>
      <c r="D121" s="202" t="s">
        <v>136</v>
      </c>
      <c r="E121" s="318"/>
      <c r="F121" s="291"/>
      <c r="G121" s="291"/>
      <c r="H121" s="286"/>
      <c r="I121" s="284"/>
    </row>
    <row r="122" spans="1:9" ht="12.75" hidden="1" customHeight="1" x14ac:dyDescent="0.2">
      <c r="A122" s="243"/>
      <c r="B122" s="249"/>
      <c r="C122" s="283"/>
      <c r="D122" s="202" t="s">
        <v>80</v>
      </c>
      <c r="E122" s="318"/>
      <c r="F122" s="291"/>
      <c r="G122" s="291"/>
      <c r="H122" s="286"/>
      <c r="I122" s="284"/>
    </row>
    <row r="123" spans="1:9" ht="12.75" hidden="1" customHeight="1" x14ac:dyDescent="0.2">
      <c r="A123" s="243"/>
      <c r="B123" s="249"/>
      <c r="C123" s="283" t="s">
        <v>54</v>
      </c>
      <c r="D123" s="202" t="s">
        <v>137</v>
      </c>
      <c r="E123" s="318"/>
      <c r="F123" s="291"/>
      <c r="G123" s="291"/>
      <c r="H123" s="286"/>
      <c r="I123" s="284"/>
    </row>
    <row r="124" spans="1:9" ht="25.5" hidden="1" customHeight="1" x14ac:dyDescent="0.2">
      <c r="A124" s="243"/>
      <c r="B124" s="249"/>
      <c r="C124" s="283"/>
      <c r="D124" s="202" t="s">
        <v>70</v>
      </c>
      <c r="E124" s="318"/>
      <c r="F124" s="291"/>
      <c r="G124" s="291"/>
      <c r="H124" s="286"/>
      <c r="I124" s="284"/>
    </row>
    <row r="125" spans="1:9" ht="18" hidden="1" customHeight="1" x14ac:dyDescent="0.2">
      <c r="A125" s="243" t="s">
        <v>155</v>
      </c>
      <c r="B125" s="249" t="s">
        <v>31</v>
      </c>
      <c r="C125" s="202" t="s">
        <v>52</v>
      </c>
      <c r="D125" s="202" t="s">
        <v>78</v>
      </c>
      <c r="E125" s="208"/>
      <c r="F125" s="204"/>
      <c r="G125" s="204"/>
      <c r="H125" s="204"/>
      <c r="I125" s="201" t="s">
        <v>97</v>
      </c>
    </row>
    <row r="126" spans="1:9" ht="20.25" hidden="1" customHeight="1" x14ac:dyDescent="0.2">
      <c r="A126" s="243"/>
      <c r="B126" s="249"/>
      <c r="C126" s="202" t="s">
        <v>54</v>
      </c>
      <c r="D126" s="202" t="s">
        <v>130</v>
      </c>
      <c r="E126" s="208"/>
      <c r="F126" s="204"/>
      <c r="G126" s="204"/>
      <c r="H126" s="204"/>
      <c r="I126" s="201" t="s">
        <v>85</v>
      </c>
    </row>
    <row r="127" spans="1:9" ht="33.75" hidden="1" customHeight="1" x14ac:dyDescent="0.2">
      <c r="A127" s="243" t="s">
        <v>156</v>
      </c>
      <c r="B127" s="249" t="s">
        <v>33</v>
      </c>
      <c r="C127" s="202" t="s">
        <v>52</v>
      </c>
      <c r="D127" s="202" t="s">
        <v>138</v>
      </c>
      <c r="E127" s="208"/>
      <c r="F127" s="204"/>
      <c r="G127" s="204"/>
      <c r="H127" s="204"/>
      <c r="I127" s="201" t="s">
        <v>90</v>
      </c>
    </row>
    <row r="128" spans="1:9" s="50" customFormat="1" ht="60" hidden="1" customHeight="1" x14ac:dyDescent="0.2">
      <c r="A128" s="243"/>
      <c r="B128" s="249"/>
      <c r="C128" s="202" t="s">
        <v>77</v>
      </c>
      <c r="D128" s="202" t="s">
        <v>130</v>
      </c>
      <c r="E128" s="208"/>
      <c r="F128" s="204"/>
      <c r="G128" s="204"/>
      <c r="H128" s="204"/>
      <c r="I128" s="284" t="s">
        <v>85</v>
      </c>
    </row>
    <row r="129" spans="1:9" hidden="1" x14ac:dyDescent="0.2">
      <c r="A129" s="243"/>
      <c r="B129" s="249"/>
      <c r="C129" s="283" t="s">
        <v>54</v>
      </c>
      <c r="D129" s="202" t="s">
        <v>130</v>
      </c>
      <c r="E129" s="208"/>
      <c r="F129" s="204"/>
      <c r="G129" s="204"/>
      <c r="H129" s="204"/>
      <c r="I129" s="284"/>
    </row>
    <row r="130" spans="1:9" ht="12.75" hidden="1" customHeight="1" x14ac:dyDescent="0.2">
      <c r="A130" s="243"/>
      <c r="B130" s="249"/>
      <c r="C130" s="283"/>
      <c r="D130" s="202" t="s">
        <v>136</v>
      </c>
      <c r="E130" s="318"/>
      <c r="F130" s="291"/>
      <c r="G130" s="291"/>
      <c r="H130" s="286"/>
      <c r="I130" s="284"/>
    </row>
    <row r="131" spans="1:9" ht="12.75" hidden="1" customHeight="1" x14ac:dyDescent="0.2">
      <c r="A131" s="243"/>
      <c r="B131" s="249"/>
      <c r="C131" s="283"/>
      <c r="D131" s="202" t="s">
        <v>80</v>
      </c>
      <c r="E131" s="318"/>
      <c r="F131" s="291"/>
      <c r="G131" s="291"/>
      <c r="H131" s="286"/>
      <c r="I131" s="284"/>
    </row>
    <row r="132" spans="1:9" ht="29.25" hidden="1" customHeight="1" x14ac:dyDescent="0.2">
      <c r="A132" s="243"/>
      <c r="B132" s="249"/>
      <c r="C132" s="283" t="s">
        <v>54</v>
      </c>
      <c r="D132" s="202" t="s">
        <v>139</v>
      </c>
      <c r="E132" s="318"/>
      <c r="F132" s="291"/>
      <c r="G132" s="291"/>
      <c r="H132" s="286"/>
      <c r="I132" s="284"/>
    </row>
    <row r="133" spans="1:9" ht="25.5" hidden="1" customHeight="1" x14ac:dyDescent="0.2">
      <c r="A133" s="243"/>
      <c r="B133" s="249"/>
      <c r="C133" s="283"/>
      <c r="D133" s="202" t="s">
        <v>70</v>
      </c>
      <c r="E133" s="318"/>
      <c r="F133" s="291"/>
      <c r="G133" s="291"/>
      <c r="H133" s="286"/>
      <c r="I133" s="284"/>
    </row>
    <row r="134" spans="1:9" ht="36.75" customHeight="1" x14ac:dyDescent="0.2">
      <c r="A134" s="45" t="s">
        <v>157</v>
      </c>
      <c r="B134" s="46" t="s">
        <v>140</v>
      </c>
      <c r="C134" s="47" t="s">
        <v>52</v>
      </c>
      <c r="D134" s="47" t="s">
        <v>78</v>
      </c>
      <c r="E134" s="48">
        <v>71.760000000000005</v>
      </c>
      <c r="F134" s="49">
        <v>73.02</v>
      </c>
      <c r="G134" s="49">
        <v>61.878835200000005</v>
      </c>
      <c r="H134" s="49">
        <v>56.38</v>
      </c>
      <c r="I134" s="47" t="s">
        <v>65</v>
      </c>
    </row>
    <row r="135" spans="1:9" hidden="1" x14ac:dyDescent="0.2">
      <c r="A135" s="243" t="s">
        <v>158</v>
      </c>
      <c r="B135" s="249" t="s">
        <v>141</v>
      </c>
      <c r="C135" s="202" t="s">
        <v>52</v>
      </c>
      <c r="D135" s="202" t="s">
        <v>78</v>
      </c>
      <c r="E135" s="208"/>
      <c r="F135" s="204"/>
      <c r="G135" s="204"/>
      <c r="H135" s="204"/>
      <c r="I135" s="201" t="s">
        <v>112</v>
      </c>
    </row>
    <row r="136" spans="1:9" hidden="1" x14ac:dyDescent="0.2">
      <c r="A136" s="243"/>
      <c r="B136" s="249"/>
      <c r="C136" s="283" t="s">
        <v>54</v>
      </c>
      <c r="D136" s="202" t="s">
        <v>130</v>
      </c>
      <c r="E136" s="208"/>
      <c r="F136" s="204"/>
      <c r="G136" s="204"/>
      <c r="H136" s="204"/>
      <c r="I136" s="284" t="s">
        <v>85</v>
      </c>
    </row>
    <row r="137" spans="1:9" ht="12.75" hidden="1" customHeight="1" x14ac:dyDescent="0.2">
      <c r="A137" s="243"/>
      <c r="B137" s="249"/>
      <c r="C137" s="283"/>
      <c r="D137" s="202" t="s">
        <v>136</v>
      </c>
      <c r="E137" s="318"/>
      <c r="F137" s="291"/>
      <c r="G137" s="291"/>
      <c r="H137" s="286"/>
      <c r="I137" s="284"/>
    </row>
    <row r="138" spans="1:9" ht="12.75" hidden="1" customHeight="1" x14ac:dyDescent="0.2">
      <c r="A138" s="243"/>
      <c r="B138" s="249"/>
      <c r="C138" s="283"/>
      <c r="D138" s="202" t="s">
        <v>80</v>
      </c>
      <c r="E138" s="318"/>
      <c r="F138" s="291"/>
      <c r="G138" s="291"/>
      <c r="H138" s="286"/>
      <c r="I138" s="284"/>
    </row>
    <row r="139" spans="1:9" ht="12.75" hidden="1" customHeight="1" x14ac:dyDescent="0.2">
      <c r="A139" s="243"/>
      <c r="B139" s="249"/>
      <c r="C139" s="283"/>
      <c r="D139" s="202" t="s">
        <v>137</v>
      </c>
      <c r="E139" s="318"/>
      <c r="F139" s="291"/>
      <c r="G139" s="291"/>
      <c r="H139" s="286"/>
      <c r="I139" s="284"/>
    </row>
    <row r="140" spans="1:9" ht="25.5" hidden="1" customHeight="1" x14ac:dyDescent="0.2">
      <c r="A140" s="243"/>
      <c r="B140" s="249"/>
      <c r="C140" s="283"/>
      <c r="D140" s="202" t="s">
        <v>70</v>
      </c>
      <c r="E140" s="318"/>
      <c r="F140" s="291"/>
      <c r="G140" s="291"/>
      <c r="H140" s="286"/>
      <c r="I140" s="284"/>
    </row>
    <row r="141" spans="1:9" ht="25.5" hidden="1" x14ac:dyDescent="0.2">
      <c r="A141" s="196">
        <v>230102</v>
      </c>
      <c r="B141" s="197" t="s">
        <v>142</v>
      </c>
      <c r="C141" s="202" t="s">
        <v>52</v>
      </c>
      <c r="D141" s="202" t="s">
        <v>78</v>
      </c>
      <c r="E141" s="208"/>
      <c r="F141" s="204"/>
      <c r="G141" s="204"/>
      <c r="H141" s="204"/>
      <c r="I141" s="201" t="s">
        <v>90</v>
      </c>
    </row>
    <row r="142" spans="1:9" ht="38.25" hidden="1" x14ac:dyDescent="0.2">
      <c r="A142" s="196">
        <v>230105</v>
      </c>
      <c r="B142" s="197" t="s">
        <v>143</v>
      </c>
      <c r="C142" s="202" t="s">
        <v>52</v>
      </c>
      <c r="D142" s="202" t="s">
        <v>78</v>
      </c>
      <c r="E142" s="208"/>
      <c r="F142" s="204"/>
      <c r="G142" s="204"/>
      <c r="H142" s="204"/>
      <c r="I142" s="201" t="s">
        <v>90</v>
      </c>
    </row>
    <row r="143" spans="1:9" hidden="1" x14ac:dyDescent="0.2">
      <c r="A143" s="243" t="s">
        <v>159</v>
      </c>
      <c r="B143" s="249" t="s">
        <v>118</v>
      </c>
      <c r="C143" s="202" t="s">
        <v>52</v>
      </c>
      <c r="D143" s="202" t="s">
        <v>78</v>
      </c>
      <c r="E143" s="208"/>
      <c r="F143" s="204"/>
      <c r="G143" s="204"/>
      <c r="H143" s="204"/>
      <c r="I143" s="201" t="s">
        <v>112</v>
      </c>
    </row>
    <row r="144" spans="1:9" hidden="1" x14ac:dyDescent="0.2">
      <c r="A144" s="243"/>
      <c r="B144" s="249"/>
      <c r="C144" s="283" t="s">
        <v>54</v>
      </c>
      <c r="D144" s="202" t="s">
        <v>130</v>
      </c>
      <c r="E144" s="208"/>
      <c r="F144" s="204"/>
      <c r="G144" s="204"/>
      <c r="H144" s="204"/>
      <c r="I144" s="284" t="s">
        <v>85</v>
      </c>
    </row>
    <row r="145" spans="1:9" ht="12.75" hidden="1" customHeight="1" x14ac:dyDescent="0.2">
      <c r="A145" s="243"/>
      <c r="B145" s="249"/>
      <c r="C145" s="283"/>
      <c r="D145" s="202" t="s">
        <v>144</v>
      </c>
      <c r="E145" s="318"/>
      <c r="F145" s="291"/>
      <c r="G145" s="291"/>
      <c r="H145" s="286"/>
      <c r="I145" s="284"/>
    </row>
    <row r="146" spans="1:9" ht="12.75" hidden="1" customHeight="1" x14ac:dyDescent="0.2">
      <c r="A146" s="243"/>
      <c r="B146" s="249"/>
      <c r="C146" s="283"/>
      <c r="D146" s="202" t="s">
        <v>80</v>
      </c>
      <c r="E146" s="318"/>
      <c r="F146" s="291"/>
      <c r="G146" s="291"/>
      <c r="H146" s="286"/>
      <c r="I146" s="284"/>
    </row>
    <row r="147" spans="1:9" x14ac:dyDescent="0.2">
      <c r="A147" s="199" t="s">
        <v>164</v>
      </c>
      <c r="B147" s="281" t="s">
        <v>145</v>
      </c>
      <c r="C147" s="281"/>
      <c r="D147" s="281"/>
      <c r="E147" s="281"/>
      <c r="F147" s="281"/>
      <c r="G147" s="281"/>
      <c r="H147" s="281"/>
      <c r="I147" s="281"/>
    </row>
    <row r="148" spans="1:9" ht="26.25" customHeight="1" x14ac:dyDescent="0.2">
      <c r="A148" s="212" t="s">
        <v>146</v>
      </c>
      <c r="B148" s="197" t="s">
        <v>147</v>
      </c>
      <c r="C148" s="202" t="s">
        <v>52</v>
      </c>
      <c r="D148" s="202" t="s">
        <v>230</v>
      </c>
      <c r="E148" s="51">
        <v>60.32</v>
      </c>
      <c r="F148" s="208"/>
      <c r="G148" s="204"/>
      <c r="H148" s="204"/>
      <c r="I148" s="198" t="s">
        <v>69</v>
      </c>
    </row>
    <row r="149" spans="1:9" ht="26.25" customHeight="1" x14ac:dyDescent="0.2">
      <c r="A149" s="212" t="s">
        <v>191</v>
      </c>
      <c r="B149" s="197" t="s">
        <v>89</v>
      </c>
      <c r="C149" s="202" t="s">
        <v>52</v>
      </c>
      <c r="D149" s="202" t="s">
        <v>230</v>
      </c>
      <c r="E149" s="51">
        <v>72.8</v>
      </c>
      <c r="F149" s="208"/>
      <c r="G149" s="204"/>
      <c r="H149" s="204"/>
      <c r="I149" s="198" t="s">
        <v>90</v>
      </c>
    </row>
    <row r="150" spans="1:9" ht="26.25" customHeight="1" x14ac:dyDescent="0.2">
      <c r="A150" s="330" t="s">
        <v>192</v>
      </c>
      <c r="B150" s="329" t="s">
        <v>67</v>
      </c>
      <c r="C150" s="202" t="s">
        <v>52</v>
      </c>
      <c r="D150" s="202" t="s">
        <v>230</v>
      </c>
      <c r="E150" s="51">
        <v>60.32</v>
      </c>
      <c r="F150" s="208"/>
      <c r="G150" s="204"/>
      <c r="H150" s="204"/>
      <c r="I150" s="198" t="s">
        <v>69</v>
      </c>
    </row>
    <row r="151" spans="1:9" s="165" customFormat="1" ht="26.25" customHeight="1" x14ac:dyDescent="0.2">
      <c r="A151" s="330"/>
      <c r="B151" s="329"/>
      <c r="C151" s="202" t="s">
        <v>77</v>
      </c>
      <c r="D151" s="202" t="s">
        <v>232</v>
      </c>
      <c r="E151" s="51">
        <v>35.36</v>
      </c>
      <c r="F151" s="208"/>
      <c r="G151" s="204"/>
      <c r="H151" s="204"/>
      <c r="I151" s="198"/>
    </row>
    <row r="152" spans="1:9" ht="26.25" customHeight="1" x14ac:dyDescent="0.2">
      <c r="A152" s="334" t="s">
        <v>193</v>
      </c>
      <c r="B152" s="329" t="s">
        <v>104</v>
      </c>
      <c r="C152" s="283" t="s">
        <v>52</v>
      </c>
      <c r="D152" s="202" t="s">
        <v>230</v>
      </c>
      <c r="E152" s="51">
        <v>72.8</v>
      </c>
      <c r="F152" s="208"/>
      <c r="G152" s="204"/>
      <c r="H152" s="204"/>
      <c r="I152" s="198" t="s">
        <v>97</v>
      </c>
    </row>
    <row r="153" spans="1:9" ht="26.25" customHeight="1" x14ac:dyDescent="0.2">
      <c r="A153" s="334"/>
      <c r="B153" s="329"/>
      <c r="C153" s="283"/>
      <c r="D153" s="202" t="s">
        <v>230</v>
      </c>
      <c r="E153" s="51">
        <v>72.8</v>
      </c>
      <c r="F153" s="208"/>
      <c r="G153" s="204"/>
      <c r="H153" s="204"/>
      <c r="I153" s="198" t="s">
        <v>100</v>
      </c>
    </row>
    <row r="154" spans="1:9" ht="26.25" customHeight="1" x14ac:dyDescent="0.2">
      <c r="A154" s="334"/>
      <c r="B154" s="329"/>
      <c r="C154" s="283" t="s">
        <v>52</v>
      </c>
      <c r="D154" s="202" t="s">
        <v>230</v>
      </c>
      <c r="E154" s="51">
        <v>72.8</v>
      </c>
      <c r="F154" s="208"/>
      <c r="G154" s="204"/>
      <c r="H154" s="204"/>
      <c r="I154" s="198" t="s">
        <v>90</v>
      </c>
    </row>
    <row r="155" spans="1:9" ht="26.25" customHeight="1" x14ac:dyDescent="0.2">
      <c r="A155" s="334"/>
      <c r="B155" s="329"/>
      <c r="C155" s="202" t="s">
        <v>231</v>
      </c>
      <c r="D155" s="202" t="s">
        <v>232</v>
      </c>
      <c r="E155" s="51">
        <v>35.36</v>
      </c>
      <c r="F155" s="208">
        <v>35.409999999999997</v>
      </c>
      <c r="G155" s="204"/>
      <c r="H155" s="204"/>
      <c r="I155" s="198" t="s">
        <v>272</v>
      </c>
    </row>
    <row r="156" spans="1:9" ht="39.75" customHeight="1" x14ac:dyDescent="0.2">
      <c r="A156" s="212" t="s">
        <v>149</v>
      </c>
      <c r="B156" s="197" t="s">
        <v>109</v>
      </c>
      <c r="C156" s="202" t="s">
        <v>52</v>
      </c>
      <c r="D156" s="202" t="s">
        <v>230</v>
      </c>
      <c r="E156" s="51">
        <v>72.8</v>
      </c>
      <c r="F156" s="208"/>
      <c r="G156" s="204"/>
      <c r="H156" s="204"/>
      <c r="I156" s="198" t="s">
        <v>97</v>
      </c>
    </row>
    <row r="157" spans="1:9" ht="25.5" x14ac:dyDescent="0.2">
      <c r="A157" s="212" t="s">
        <v>194</v>
      </c>
      <c r="B157" s="197" t="s">
        <v>150</v>
      </c>
      <c r="C157" s="202" t="s">
        <v>52</v>
      </c>
      <c r="D157" s="202" t="s">
        <v>230</v>
      </c>
      <c r="E157" s="51">
        <v>71.760000000000005</v>
      </c>
      <c r="F157" s="208"/>
      <c r="G157" s="204"/>
      <c r="H157" s="204"/>
      <c r="I157" s="198" t="s">
        <v>112</v>
      </c>
    </row>
    <row r="158" spans="1:9" ht="26.25" customHeight="1" x14ac:dyDescent="0.2">
      <c r="A158" s="334" t="s">
        <v>195</v>
      </c>
      <c r="B158" s="329" t="s">
        <v>118</v>
      </c>
      <c r="C158" s="202" t="s">
        <v>52</v>
      </c>
      <c r="D158" s="202" t="s">
        <v>230</v>
      </c>
      <c r="E158" s="51">
        <v>72.8</v>
      </c>
      <c r="F158" s="208"/>
      <c r="G158" s="204"/>
      <c r="H158" s="204"/>
      <c r="I158" s="198" t="s">
        <v>112</v>
      </c>
    </row>
    <row r="159" spans="1:9" ht="26.25" customHeight="1" x14ac:dyDescent="0.2">
      <c r="A159" s="334"/>
      <c r="B159" s="329"/>
      <c r="C159" s="202" t="s">
        <v>231</v>
      </c>
      <c r="D159" s="202" t="s">
        <v>232</v>
      </c>
      <c r="E159" s="51">
        <v>35.36</v>
      </c>
      <c r="F159" s="208">
        <v>35.409999999999997</v>
      </c>
      <c r="G159" s="204"/>
      <c r="H159" s="204"/>
      <c r="I159" s="198" t="s">
        <v>272</v>
      </c>
    </row>
    <row r="160" spans="1:9" ht="26.25" customHeight="1" x14ac:dyDescent="0.2">
      <c r="A160" s="212" t="s">
        <v>196</v>
      </c>
      <c r="B160" s="197" t="s">
        <v>114</v>
      </c>
      <c r="C160" s="202" t="s">
        <v>52</v>
      </c>
      <c r="D160" s="202" t="s">
        <v>230</v>
      </c>
      <c r="E160" s="51"/>
      <c r="F160" s="208"/>
      <c r="G160" s="204"/>
      <c r="H160" s="204"/>
      <c r="I160" s="198" t="s">
        <v>97</v>
      </c>
    </row>
    <row r="161" spans="1:9" ht="26.25" customHeight="1" x14ac:dyDescent="0.2">
      <c r="A161" s="211" t="s">
        <v>197</v>
      </c>
      <c r="B161" s="195" t="s">
        <v>132</v>
      </c>
      <c r="C161" s="201" t="s">
        <v>52</v>
      </c>
      <c r="D161" s="202" t="s">
        <v>230</v>
      </c>
      <c r="E161" s="51">
        <v>72.8</v>
      </c>
      <c r="F161" s="208"/>
      <c r="G161" s="204"/>
      <c r="H161" s="204"/>
      <c r="I161" s="198" t="s">
        <v>97</v>
      </c>
    </row>
    <row r="162" spans="1:9" ht="26.25" customHeight="1" x14ac:dyDescent="0.2">
      <c r="A162" s="336" t="s">
        <v>151</v>
      </c>
      <c r="B162" s="335" t="s">
        <v>87</v>
      </c>
      <c r="C162" s="201" t="s">
        <v>52</v>
      </c>
      <c r="D162" s="202" t="s">
        <v>230</v>
      </c>
      <c r="E162" s="51">
        <v>60.32</v>
      </c>
      <c r="F162" s="203"/>
      <c r="G162" s="56"/>
      <c r="H162" s="56"/>
      <c r="I162" s="198" t="s">
        <v>76</v>
      </c>
    </row>
    <row r="163" spans="1:9" ht="26.25" customHeight="1" x14ac:dyDescent="0.2">
      <c r="A163" s="336"/>
      <c r="B163" s="335"/>
      <c r="C163" s="202" t="s">
        <v>231</v>
      </c>
      <c r="D163" s="202" t="s">
        <v>232</v>
      </c>
      <c r="E163" s="51">
        <v>35.36</v>
      </c>
      <c r="F163" s="208">
        <v>35.409999999999997</v>
      </c>
      <c r="G163" s="56"/>
      <c r="H163" s="56"/>
      <c r="I163" s="198" t="s">
        <v>272</v>
      </c>
    </row>
    <row r="164" spans="1:9" s="165" customFormat="1" ht="27" customHeight="1" x14ac:dyDescent="0.2">
      <c r="A164" s="211" t="s">
        <v>196</v>
      </c>
      <c r="B164" s="223" t="s">
        <v>114</v>
      </c>
      <c r="C164" s="202" t="s">
        <v>52</v>
      </c>
      <c r="D164" s="202" t="s">
        <v>230</v>
      </c>
      <c r="E164" s="51">
        <v>62.4</v>
      </c>
      <c r="F164" s="208"/>
      <c r="G164" s="56"/>
      <c r="H164" s="56"/>
      <c r="I164" s="198" t="s">
        <v>97</v>
      </c>
    </row>
    <row r="165" spans="1:9" s="165" customFormat="1" ht="27" customHeight="1" x14ac:dyDescent="0.2">
      <c r="A165" s="211" t="s">
        <v>268</v>
      </c>
      <c r="B165" s="223" t="s">
        <v>223</v>
      </c>
      <c r="C165" s="202" t="s">
        <v>54</v>
      </c>
      <c r="D165" s="202" t="s">
        <v>232</v>
      </c>
      <c r="E165" s="51">
        <v>35.36</v>
      </c>
      <c r="F165" s="208"/>
      <c r="G165" s="56"/>
      <c r="H165" s="56"/>
      <c r="I165" s="198" t="s">
        <v>272</v>
      </c>
    </row>
    <row r="166" spans="1:9" ht="27" customHeight="1" x14ac:dyDescent="0.2">
      <c r="A166" s="199" t="s">
        <v>165</v>
      </c>
      <c r="B166" s="281" t="s">
        <v>166</v>
      </c>
      <c r="C166" s="281"/>
      <c r="D166" s="281"/>
      <c r="E166" s="281"/>
      <c r="F166" s="281"/>
      <c r="G166" s="281"/>
      <c r="H166" s="281"/>
      <c r="I166" s="281"/>
    </row>
    <row r="167" spans="1:9" ht="24" customHeight="1" x14ac:dyDescent="0.2">
      <c r="A167" s="239" t="s">
        <v>204</v>
      </c>
      <c r="B167" s="240" t="s">
        <v>205</v>
      </c>
      <c r="C167" s="201" t="s">
        <v>52</v>
      </c>
      <c r="D167" s="201" t="s">
        <v>64</v>
      </c>
      <c r="E167" s="203">
        <v>48.25</v>
      </c>
      <c r="F167" s="204">
        <v>51.344383999999998</v>
      </c>
      <c r="G167" s="204">
        <v>51.36</v>
      </c>
      <c r="H167" s="56"/>
      <c r="I167" s="268" t="s">
        <v>169</v>
      </c>
    </row>
    <row r="168" spans="1:9" ht="24" customHeight="1" x14ac:dyDescent="0.2">
      <c r="A168" s="239"/>
      <c r="B168" s="240"/>
      <c r="C168" s="201" t="s">
        <v>54</v>
      </c>
      <c r="D168" s="201" t="s">
        <v>78</v>
      </c>
      <c r="E168" s="203">
        <v>38.369999999999997</v>
      </c>
      <c r="F168" s="204">
        <v>40.832064000000003</v>
      </c>
      <c r="G168" s="204">
        <v>40.86</v>
      </c>
      <c r="H168" s="56"/>
      <c r="I168" s="268"/>
    </row>
    <row r="169" spans="1:9" ht="24" customHeight="1" x14ac:dyDescent="0.2">
      <c r="A169" s="239" t="s">
        <v>206</v>
      </c>
      <c r="B169" s="240" t="s">
        <v>207</v>
      </c>
      <c r="C169" s="201" t="s">
        <v>52</v>
      </c>
      <c r="D169" s="201" t="s">
        <v>64</v>
      </c>
      <c r="E169" s="203">
        <v>51.37</v>
      </c>
      <c r="F169" s="204">
        <v>51.344383999999998</v>
      </c>
      <c r="G169" s="204">
        <v>51.36</v>
      </c>
      <c r="H169" s="56"/>
      <c r="I169" s="268" t="s">
        <v>169</v>
      </c>
    </row>
    <row r="170" spans="1:9" ht="24" customHeight="1" x14ac:dyDescent="0.2">
      <c r="A170" s="239"/>
      <c r="B170" s="240"/>
      <c r="C170" s="201" t="s">
        <v>54</v>
      </c>
      <c r="D170" s="201" t="s">
        <v>78</v>
      </c>
      <c r="E170" s="203">
        <v>40.869999999999997</v>
      </c>
      <c r="F170" s="204">
        <v>40.832064000000003</v>
      </c>
      <c r="G170" s="204">
        <v>40.86</v>
      </c>
      <c r="H170" s="56"/>
      <c r="I170" s="268"/>
    </row>
    <row r="171" spans="1:9" ht="24" customHeight="1" x14ac:dyDescent="0.2">
      <c r="A171" s="239" t="s">
        <v>208</v>
      </c>
      <c r="B171" s="240" t="s">
        <v>116</v>
      </c>
      <c r="C171" s="201" t="s">
        <v>52</v>
      </c>
      <c r="D171" s="201" t="s">
        <v>64</v>
      </c>
      <c r="E171" s="203">
        <v>64.16</v>
      </c>
      <c r="F171" s="204">
        <v>64.17</v>
      </c>
      <c r="G171" s="204">
        <v>64.2</v>
      </c>
      <c r="H171" s="56"/>
      <c r="I171" s="268" t="s">
        <v>169</v>
      </c>
    </row>
    <row r="172" spans="1:9" ht="24" customHeight="1" x14ac:dyDescent="0.2">
      <c r="A172" s="239"/>
      <c r="B172" s="240"/>
      <c r="C172" s="201" t="s">
        <v>54</v>
      </c>
      <c r="D172" s="201" t="s">
        <v>78</v>
      </c>
      <c r="E172" s="203">
        <v>51.37</v>
      </c>
      <c r="F172" s="204">
        <v>51.344383999999998</v>
      </c>
      <c r="G172" s="204">
        <v>51.36</v>
      </c>
      <c r="H172" s="56"/>
      <c r="I172" s="268"/>
    </row>
    <row r="173" spans="1:9" ht="24" customHeight="1" x14ac:dyDescent="0.2">
      <c r="A173" s="239" t="s">
        <v>209</v>
      </c>
      <c r="B173" s="240" t="s">
        <v>89</v>
      </c>
      <c r="C173" s="201" t="s">
        <v>52</v>
      </c>
      <c r="D173" s="201" t="s">
        <v>64</v>
      </c>
      <c r="E173" s="203">
        <v>64.16</v>
      </c>
      <c r="F173" s="204">
        <v>64.17</v>
      </c>
      <c r="G173" s="204">
        <v>64.2</v>
      </c>
      <c r="H173" s="56"/>
      <c r="I173" s="268" t="s">
        <v>169</v>
      </c>
    </row>
    <row r="174" spans="1:9" ht="24" customHeight="1" x14ac:dyDescent="0.2">
      <c r="A174" s="239"/>
      <c r="B174" s="240"/>
      <c r="C174" s="201" t="s">
        <v>54</v>
      </c>
      <c r="D174" s="201" t="s">
        <v>78</v>
      </c>
      <c r="E174" s="203">
        <v>51.37</v>
      </c>
      <c r="F174" s="204">
        <v>51.344383999999998</v>
      </c>
      <c r="G174" s="204">
        <v>51.36</v>
      </c>
      <c r="H174" s="56"/>
      <c r="I174" s="268"/>
    </row>
    <row r="175" spans="1:9" ht="24" customHeight="1" x14ac:dyDescent="0.2">
      <c r="A175" s="239" t="s">
        <v>210</v>
      </c>
      <c r="B175" s="240" t="s">
        <v>211</v>
      </c>
      <c r="C175" s="201" t="s">
        <v>52</v>
      </c>
      <c r="D175" s="201" t="s">
        <v>64</v>
      </c>
      <c r="E175" s="203">
        <v>64.16</v>
      </c>
      <c r="F175" s="204">
        <v>64.17</v>
      </c>
      <c r="G175" s="204">
        <v>64.2</v>
      </c>
      <c r="H175" s="56"/>
      <c r="I175" s="268" t="s">
        <v>169</v>
      </c>
    </row>
    <row r="176" spans="1:9" ht="24" customHeight="1" x14ac:dyDescent="0.2">
      <c r="A176" s="239"/>
      <c r="B176" s="240"/>
      <c r="C176" s="201" t="s">
        <v>54</v>
      </c>
      <c r="D176" s="201" t="s">
        <v>78</v>
      </c>
      <c r="E176" s="203">
        <v>51.37</v>
      </c>
      <c r="F176" s="204">
        <v>51.344383999999998</v>
      </c>
      <c r="G176" s="204">
        <v>51.36</v>
      </c>
      <c r="H176" s="56"/>
      <c r="I176" s="268"/>
    </row>
    <row r="177" spans="1:9" ht="24" customHeight="1" x14ac:dyDescent="0.2">
      <c r="A177" s="239" t="s">
        <v>202</v>
      </c>
      <c r="B177" s="240" t="s">
        <v>203</v>
      </c>
      <c r="C177" s="201" t="s">
        <v>52</v>
      </c>
      <c r="D177" s="201" t="s">
        <v>101</v>
      </c>
      <c r="E177" s="203">
        <f>41*1.055</f>
        <v>43.254999999999995</v>
      </c>
      <c r="F177" s="56"/>
      <c r="G177" s="56"/>
      <c r="H177" s="56"/>
      <c r="I177" s="268" t="s">
        <v>169</v>
      </c>
    </row>
    <row r="178" spans="1:9" ht="24" customHeight="1" x14ac:dyDescent="0.2">
      <c r="A178" s="239"/>
      <c r="B178" s="240"/>
      <c r="C178" s="201" t="s">
        <v>54</v>
      </c>
      <c r="D178" s="201" t="s">
        <v>64</v>
      </c>
      <c r="E178" s="203">
        <f>33*1.055</f>
        <v>34.814999999999998</v>
      </c>
      <c r="F178" s="56"/>
      <c r="G178" s="56"/>
      <c r="H178" s="56"/>
      <c r="I178" s="268"/>
    </row>
    <row r="179" spans="1:9" ht="24" customHeight="1" x14ac:dyDescent="0.2">
      <c r="A179" s="239" t="s">
        <v>199</v>
      </c>
      <c r="B179" s="240" t="s">
        <v>198</v>
      </c>
      <c r="C179" s="201" t="s">
        <v>52</v>
      </c>
      <c r="D179" s="201" t="s">
        <v>101</v>
      </c>
      <c r="E179" s="203">
        <f>41*1.055</f>
        <v>43.254999999999995</v>
      </c>
      <c r="F179" s="56"/>
      <c r="G179" s="56"/>
      <c r="H179" s="56"/>
      <c r="I179" s="268" t="s">
        <v>169</v>
      </c>
    </row>
    <row r="180" spans="1:9" ht="24" customHeight="1" x14ac:dyDescent="0.2">
      <c r="A180" s="239"/>
      <c r="B180" s="240"/>
      <c r="C180" s="201" t="s">
        <v>54</v>
      </c>
      <c r="D180" s="201" t="s">
        <v>64</v>
      </c>
      <c r="E180" s="203">
        <f>33*1.055</f>
        <v>34.814999999999998</v>
      </c>
      <c r="F180" s="56"/>
      <c r="G180" s="56"/>
      <c r="H180" s="56"/>
      <c r="I180" s="268"/>
    </row>
    <row r="181" spans="1:9" ht="24" customHeight="1" x14ac:dyDescent="0.2">
      <c r="A181" s="239" t="s">
        <v>201</v>
      </c>
      <c r="B181" s="240" t="s">
        <v>200</v>
      </c>
      <c r="C181" s="201" t="s">
        <v>52</v>
      </c>
      <c r="D181" s="201" t="s">
        <v>101</v>
      </c>
      <c r="E181" s="203">
        <f>41*1.055</f>
        <v>43.254999999999995</v>
      </c>
      <c r="F181" s="56"/>
      <c r="G181" s="56"/>
      <c r="H181" s="56"/>
      <c r="I181" s="268" t="s">
        <v>169</v>
      </c>
    </row>
    <row r="182" spans="1:9" ht="24" customHeight="1" x14ac:dyDescent="0.2">
      <c r="A182" s="239"/>
      <c r="B182" s="240"/>
      <c r="C182" s="57" t="s">
        <v>54</v>
      </c>
      <c r="D182" s="57" t="s">
        <v>64</v>
      </c>
      <c r="E182" s="58">
        <f>33*1.055</f>
        <v>34.814999999999998</v>
      </c>
      <c r="F182" s="59"/>
      <c r="G182" s="59"/>
      <c r="H182" s="59"/>
      <c r="I182" s="268"/>
    </row>
  </sheetData>
  <mergeCells count="193">
    <mergeCell ref="B94:B102"/>
    <mergeCell ref="A94:A102"/>
    <mergeCell ref="I97:I102"/>
    <mergeCell ref="A181:A182"/>
    <mergeCell ref="B181:B182"/>
    <mergeCell ref="I181:I182"/>
    <mergeCell ref="I62:I63"/>
    <mergeCell ref="B152:B155"/>
    <mergeCell ref="A152:A155"/>
    <mergeCell ref="B158:B159"/>
    <mergeCell ref="A158:A159"/>
    <mergeCell ref="B162:B163"/>
    <mergeCell ref="A162:A163"/>
    <mergeCell ref="A177:A178"/>
    <mergeCell ref="B177:B178"/>
    <mergeCell ref="I177:I178"/>
    <mergeCell ref="A179:A180"/>
    <mergeCell ref="B179:B180"/>
    <mergeCell ref="I179:I180"/>
    <mergeCell ref="A173:A174"/>
    <mergeCell ref="B173:B174"/>
    <mergeCell ref="I173:I174"/>
    <mergeCell ref="A175:A176"/>
    <mergeCell ref="B175:B176"/>
    <mergeCell ref="I175:I176"/>
    <mergeCell ref="A169:A170"/>
    <mergeCell ref="B169:B170"/>
    <mergeCell ref="I169:I170"/>
    <mergeCell ref="A171:A172"/>
    <mergeCell ref="B171:B172"/>
    <mergeCell ref="I171:I172"/>
    <mergeCell ref="A167:A168"/>
    <mergeCell ref="B167:B168"/>
    <mergeCell ref="I167:I168"/>
    <mergeCell ref="C152:C154"/>
    <mergeCell ref="B166:I166"/>
    <mergeCell ref="A143:A146"/>
    <mergeCell ref="B143:B146"/>
    <mergeCell ref="C144:C146"/>
    <mergeCell ref="I144:I146"/>
    <mergeCell ref="E145:E146"/>
    <mergeCell ref="F145:F146"/>
    <mergeCell ref="G145:G146"/>
    <mergeCell ref="H145:H146"/>
    <mergeCell ref="A150:A151"/>
    <mergeCell ref="B150:B151"/>
    <mergeCell ref="I128:I133"/>
    <mergeCell ref="C129:C131"/>
    <mergeCell ref="E130:E131"/>
    <mergeCell ref="F130:F131"/>
    <mergeCell ref="G130:G131"/>
    <mergeCell ref="H130:H131"/>
    <mergeCell ref="C132:C133"/>
    <mergeCell ref="B147:I147"/>
    <mergeCell ref="I136:I140"/>
    <mergeCell ref="E137:E138"/>
    <mergeCell ref="F137:F138"/>
    <mergeCell ref="G137:G138"/>
    <mergeCell ref="H137:H138"/>
    <mergeCell ref="E139:E140"/>
    <mergeCell ref="F139:F140"/>
    <mergeCell ref="G139:G140"/>
    <mergeCell ref="H139:H140"/>
    <mergeCell ref="E132:E133"/>
    <mergeCell ref="F132:F133"/>
    <mergeCell ref="G132:G133"/>
    <mergeCell ref="H132:H133"/>
    <mergeCell ref="A135:A140"/>
    <mergeCell ref="B135:B140"/>
    <mergeCell ref="C136:C140"/>
    <mergeCell ref="A127:A133"/>
    <mergeCell ref="B127:B133"/>
    <mergeCell ref="A125:A126"/>
    <mergeCell ref="B125:B126"/>
    <mergeCell ref="A118:A124"/>
    <mergeCell ref="B118:B124"/>
    <mergeCell ref="I119:I124"/>
    <mergeCell ref="C120:C122"/>
    <mergeCell ref="E121:E122"/>
    <mergeCell ref="F121:F122"/>
    <mergeCell ref="G121:G122"/>
    <mergeCell ref="H121:H122"/>
    <mergeCell ref="C123:C124"/>
    <mergeCell ref="E123:E124"/>
    <mergeCell ref="F123:F124"/>
    <mergeCell ref="G123:G124"/>
    <mergeCell ref="H123:H124"/>
    <mergeCell ref="B105:I105"/>
    <mergeCell ref="A108:A111"/>
    <mergeCell ref="B108:B111"/>
    <mergeCell ref="I108:I110"/>
    <mergeCell ref="C109:C110"/>
    <mergeCell ref="E109:E110"/>
    <mergeCell ref="F109:F110"/>
    <mergeCell ref="G109:G110"/>
    <mergeCell ref="H109:H110"/>
    <mergeCell ref="C97:C98"/>
    <mergeCell ref="E97:E98"/>
    <mergeCell ref="F97:F98"/>
    <mergeCell ref="G97:G98"/>
    <mergeCell ref="H97:H98"/>
    <mergeCell ref="E99:E100"/>
    <mergeCell ref="F99:F100"/>
    <mergeCell ref="G99:G100"/>
    <mergeCell ref="H99:H100"/>
    <mergeCell ref="C99:C101"/>
    <mergeCell ref="I89:I91"/>
    <mergeCell ref="E90:E91"/>
    <mergeCell ref="F90:F91"/>
    <mergeCell ref="G90:G91"/>
    <mergeCell ref="H90:H91"/>
    <mergeCell ref="H79:H80"/>
    <mergeCell ref="I79:I80"/>
    <mergeCell ref="I94:I96"/>
    <mergeCell ref="E95:E96"/>
    <mergeCell ref="F95:F96"/>
    <mergeCell ref="G95:G96"/>
    <mergeCell ref="H95:H96"/>
    <mergeCell ref="I65:I68"/>
    <mergeCell ref="I69:I70"/>
    <mergeCell ref="B65:B70"/>
    <mergeCell ref="A65:A70"/>
    <mergeCell ref="I19:I20"/>
    <mergeCell ref="A23:A24"/>
    <mergeCell ref="B23:B24"/>
    <mergeCell ref="A25:A27"/>
    <mergeCell ref="B25:B27"/>
    <mergeCell ref="A5:I5"/>
    <mergeCell ref="A6:I6"/>
    <mergeCell ref="A9:B9"/>
    <mergeCell ref="C9:C11"/>
    <mergeCell ref="D9:D11"/>
    <mergeCell ref="E9:H10"/>
    <mergeCell ref="I9:I11"/>
    <mergeCell ref="A10:A11"/>
    <mergeCell ref="B10:B11"/>
    <mergeCell ref="A33:A35"/>
    <mergeCell ref="B33:B35"/>
    <mergeCell ref="I33:I35"/>
    <mergeCell ref="A19:A20"/>
    <mergeCell ref="B19:B20"/>
    <mergeCell ref="B58:I58"/>
    <mergeCell ref="B59:I59"/>
    <mergeCell ref="A43:A45"/>
    <mergeCell ref="B43:B45"/>
    <mergeCell ref="C56:C57"/>
    <mergeCell ref="D56:D57"/>
    <mergeCell ref="B38:B39"/>
    <mergeCell ref="A41:A42"/>
    <mergeCell ref="B41:B42"/>
    <mergeCell ref="A50:I50"/>
    <mergeCell ref="A51:I51"/>
    <mergeCell ref="A56:B56"/>
    <mergeCell ref="E56:H56"/>
    <mergeCell ref="A36:A37"/>
    <mergeCell ref="B36:B37"/>
    <mergeCell ref="I36:I37"/>
    <mergeCell ref="A38:A39"/>
    <mergeCell ref="B12:I12"/>
    <mergeCell ref="A13:A14"/>
    <mergeCell ref="B13:B14"/>
    <mergeCell ref="I13:I14"/>
    <mergeCell ref="A16:A18"/>
    <mergeCell ref="B16:B18"/>
    <mergeCell ref="I16:I18"/>
    <mergeCell ref="B29:I29"/>
    <mergeCell ref="A30:A31"/>
    <mergeCell ref="B30:B31"/>
    <mergeCell ref="I30:I31"/>
    <mergeCell ref="C94:C96"/>
    <mergeCell ref="I86:I88"/>
    <mergeCell ref="E87:E88"/>
    <mergeCell ref="F87:F88"/>
    <mergeCell ref="G87:G88"/>
    <mergeCell ref="H87:H88"/>
    <mergeCell ref="A61:A63"/>
    <mergeCell ref="B61:B63"/>
    <mergeCell ref="B78:B84"/>
    <mergeCell ref="A78:A84"/>
    <mergeCell ref="C81:C83"/>
    <mergeCell ref="I81:I84"/>
    <mergeCell ref="A86:A88"/>
    <mergeCell ref="B86:B88"/>
    <mergeCell ref="A89:A91"/>
    <mergeCell ref="B89:B91"/>
    <mergeCell ref="C86:C88"/>
    <mergeCell ref="C89:C91"/>
    <mergeCell ref="C66:C68"/>
    <mergeCell ref="C78:C80"/>
    <mergeCell ref="E79:E80"/>
    <mergeCell ref="F79:F80"/>
    <mergeCell ref="G79:G80"/>
    <mergeCell ref="C69:C70"/>
  </mergeCells>
  <printOptions horizontalCentered="1"/>
  <pageMargins left="0.39370078740157483" right="0.39370078740157483" top="0.74803149606299213" bottom="0.39370078740157483" header="0.31496062992125984" footer="0.31496062992125984"/>
  <pageSetup paperSize="9" firstPageNumber="4" fitToWidth="0" fitToHeight="0" orientation="landscape" useFirstPageNumber="1" r:id="rId1"/>
  <headerFooter>
    <oddHeader>&amp;C&amp;"Times New Roman,обычный"&amp;14&amp;P</oddHeader>
  </headerFooter>
  <rowBreaks count="4" manualBreakCount="4">
    <brk id="21" max="9" man="1"/>
    <brk id="39" max="9" man="1"/>
    <brk id="88" max="8" man="1"/>
    <brk id="17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topLeftCell="A13" zoomScale="120" zoomScaleNormal="90" zoomScaleSheetLayoutView="120" workbookViewId="0">
      <selection activeCell="E12" sqref="E12"/>
    </sheetView>
  </sheetViews>
  <sheetFormatPr defaultRowHeight="15" x14ac:dyDescent="0.25"/>
  <cols>
    <col min="1" max="1" width="9.140625" style="160" customWidth="1"/>
    <col min="2" max="2" width="52" style="160" customWidth="1"/>
    <col min="3" max="3" width="9.5703125" style="160" customWidth="1"/>
    <col min="4" max="4" width="10.5703125" style="160" customWidth="1"/>
    <col min="5" max="8" width="9.42578125" style="160" customWidth="1"/>
    <col min="9" max="9" width="19.7109375" style="160" customWidth="1"/>
    <col min="10" max="10" width="15.42578125" style="160" customWidth="1"/>
    <col min="11" max="16384" width="9.140625" style="160"/>
  </cols>
  <sheetData>
    <row r="1" spans="1:9" ht="18.75" x14ac:dyDescent="0.25">
      <c r="A1" s="338" t="s">
        <v>238</v>
      </c>
      <c r="B1" s="338"/>
      <c r="C1" s="338"/>
      <c r="D1" s="338"/>
      <c r="E1" s="338"/>
      <c r="F1" s="338"/>
      <c r="G1" s="338"/>
      <c r="H1" s="338"/>
      <c r="I1" s="338"/>
    </row>
    <row r="2" spans="1:9" ht="12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</row>
    <row r="3" spans="1:9" ht="18.75" x14ac:dyDescent="0.25">
      <c r="A3" s="221" t="s">
        <v>0</v>
      </c>
      <c r="B3" s="163"/>
      <c r="C3" s="163"/>
      <c r="D3" s="163"/>
      <c r="E3" s="163"/>
      <c r="F3" s="163"/>
      <c r="G3" s="163"/>
      <c r="H3" s="163"/>
      <c r="I3" s="163"/>
    </row>
    <row r="4" spans="1:9" ht="15" customHeight="1" x14ac:dyDescent="0.25">
      <c r="A4" s="164"/>
      <c r="B4" s="163"/>
      <c r="C4" s="163"/>
      <c r="D4" s="163"/>
      <c r="E4" s="163"/>
      <c r="F4" s="163"/>
      <c r="G4" s="163"/>
      <c r="H4" s="163"/>
      <c r="I4" s="193">
        <v>1.04</v>
      </c>
    </row>
    <row r="5" spans="1:9" ht="38.25" customHeight="1" x14ac:dyDescent="0.25">
      <c r="A5" s="339" t="s">
        <v>239</v>
      </c>
      <c r="B5" s="340"/>
      <c r="C5" s="341" t="s">
        <v>2</v>
      </c>
      <c r="D5" s="224" t="s">
        <v>240</v>
      </c>
      <c r="E5" s="339" t="s">
        <v>241</v>
      </c>
      <c r="F5" s="343"/>
      <c r="G5" s="343"/>
      <c r="H5" s="340"/>
      <c r="I5" s="341" t="s">
        <v>5</v>
      </c>
    </row>
    <row r="6" spans="1:9" ht="38.25" x14ac:dyDescent="0.25">
      <c r="A6" s="225" t="s">
        <v>242</v>
      </c>
      <c r="B6" s="205" t="s">
        <v>243</v>
      </c>
      <c r="C6" s="342"/>
      <c r="D6" s="226" t="s">
        <v>273</v>
      </c>
      <c r="E6" s="227" t="s">
        <v>8</v>
      </c>
      <c r="F6" s="225" t="s">
        <v>9</v>
      </c>
      <c r="G6" s="225" t="s">
        <v>10</v>
      </c>
      <c r="H6" s="225" t="s">
        <v>11</v>
      </c>
      <c r="I6" s="342"/>
    </row>
    <row r="7" spans="1:9" ht="19.5" customHeight="1" x14ac:dyDescent="0.25">
      <c r="A7" s="180" t="s">
        <v>244</v>
      </c>
      <c r="B7" s="337" t="s">
        <v>245</v>
      </c>
      <c r="C7" s="337"/>
      <c r="D7" s="344"/>
      <c r="E7" s="337"/>
      <c r="F7" s="337"/>
      <c r="G7" s="337"/>
      <c r="H7" s="337"/>
      <c r="I7" s="337"/>
    </row>
    <row r="8" spans="1:9" ht="25.5" x14ac:dyDescent="0.25">
      <c r="A8" s="162">
        <v>121300</v>
      </c>
      <c r="B8" s="161" t="s">
        <v>246</v>
      </c>
      <c r="C8" s="162" t="s">
        <v>52</v>
      </c>
      <c r="D8" s="162" t="s">
        <v>234</v>
      </c>
      <c r="E8" s="181">
        <v>19.760000000000002</v>
      </c>
      <c r="F8" s="181">
        <v>19.918080000000003</v>
      </c>
      <c r="G8" s="162"/>
      <c r="H8" s="162"/>
      <c r="I8" s="162" t="s">
        <v>65</v>
      </c>
    </row>
    <row r="9" spans="1:9" ht="21.75" customHeight="1" x14ac:dyDescent="0.25">
      <c r="A9" s="162">
        <v>129000</v>
      </c>
      <c r="B9" s="161" t="s">
        <v>247</v>
      </c>
      <c r="C9" s="162" t="s">
        <v>52</v>
      </c>
      <c r="D9" s="162" t="s">
        <v>234</v>
      </c>
      <c r="E9" s="181">
        <v>19.760000000000002</v>
      </c>
      <c r="F9" s="181">
        <v>19.918080000000003</v>
      </c>
      <c r="G9" s="162"/>
      <c r="H9" s="162"/>
      <c r="I9" s="162" t="s">
        <v>65</v>
      </c>
    </row>
    <row r="10" spans="1:9" ht="42.75" customHeight="1" x14ac:dyDescent="0.25">
      <c r="A10" s="162">
        <v>141001</v>
      </c>
      <c r="B10" s="161" t="s">
        <v>248</v>
      </c>
      <c r="C10" s="162" t="s">
        <v>52</v>
      </c>
      <c r="D10" s="162" t="s">
        <v>234</v>
      </c>
      <c r="E10" s="181">
        <v>19.760000000000002</v>
      </c>
      <c r="F10" s="181">
        <v>19.918080000000003</v>
      </c>
      <c r="G10" s="162"/>
      <c r="H10" s="162"/>
      <c r="I10" s="162" t="s">
        <v>65</v>
      </c>
    </row>
    <row r="11" spans="1:9" ht="25.5" x14ac:dyDescent="0.25">
      <c r="A11" s="162">
        <v>521100</v>
      </c>
      <c r="B11" s="161" t="s">
        <v>249</v>
      </c>
      <c r="C11" s="162" t="s">
        <v>52</v>
      </c>
      <c r="D11" s="162" t="s">
        <v>234</v>
      </c>
      <c r="E11" s="181">
        <v>19.760000000000002</v>
      </c>
      <c r="F11" s="181">
        <v>19.918080000000003</v>
      </c>
      <c r="G11" s="162"/>
      <c r="H11" s="162"/>
      <c r="I11" s="162" t="s">
        <v>65</v>
      </c>
    </row>
    <row r="12" spans="1:9" ht="21.75" customHeight="1" x14ac:dyDescent="0.25">
      <c r="A12" s="162">
        <v>521300</v>
      </c>
      <c r="B12" s="161" t="s">
        <v>250</v>
      </c>
      <c r="C12" s="162" t="s">
        <v>52</v>
      </c>
      <c r="D12" s="162" t="s">
        <v>234</v>
      </c>
      <c r="E12" s="181">
        <v>19.760000000000002</v>
      </c>
      <c r="F12" s="181">
        <v>19.918080000000003</v>
      </c>
      <c r="G12" s="162"/>
      <c r="H12" s="162"/>
      <c r="I12" s="162" t="s">
        <v>65</v>
      </c>
    </row>
    <row r="13" spans="1:9" ht="25.5" x14ac:dyDescent="0.25">
      <c r="A13" s="162">
        <v>521500</v>
      </c>
      <c r="B13" s="161" t="s">
        <v>251</v>
      </c>
      <c r="C13" s="162" t="s">
        <v>52</v>
      </c>
      <c r="D13" s="162" t="s">
        <v>234</v>
      </c>
      <c r="E13" s="181">
        <v>19.760000000000002</v>
      </c>
      <c r="F13" s="181">
        <v>19.918080000000003</v>
      </c>
      <c r="G13" s="162"/>
      <c r="H13" s="162"/>
      <c r="I13" s="162" t="s">
        <v>65</v>
      </c>
    </row>
    <row r="14" spans="1:9" ht="19.5" customHeight="1" x14ac:dyDescent="0.25">
      <c r="A14" s="180" t="s">
        <v>252</v>
      </c>
      <c r="B14" s="337" t="s">
        <v>253</v>
      </c>
      <c r="C14" s="337"/>
      <c r="D14" s="337"/>
      <c r="E14" s="337"/>
      <c r="F14" s="337"/>
      <c r="G14" s="337"/>
      <c r="H14" s="337"/>
      <c r="I14" s="337"/>
    </row>
    <row r="15" spans="1:9" ht="25.5" x14ac:dyDescent="0.25">
      <c r="A15" s="182">
        <v>500182</v>
      </c>
      <c r="B15" s="161" t="s">
        <v>254</v>
      </c>
      <c r="C15" s="162" t="s">
        <v>52</v>
      </c>
      <c r="D15" s="162" t="s">
        <v>230</v>
      </c>
      <c r="E15" s="181">
        <v>16.536000000000001</v>
      </c>
      <c r="F15" s="181"/>
      <c r="G15" s="162"/>
      <c r="H15" s="162"/>
      <c r="I15" s="162" t="s">
        <v>65</v>
      </c>
    </row>
    <row r="16" spans="1:9" ht="21.75" customHeight="1" x14ac:dyDescent="0.25">
      <c r="A16" s="182">
        <v>461473</v>
      </c>
      <c r="B16" s="161" t="s">
        <v>255</v>
      </c>
      <c r="C16" s="162" t="s">
        <v>52</v>
      </c>
      <c r="D16" s="162" t="s">
        <v>230</v>
      </c>
      <c r="E16" s="181">
        <v>16.536000000000001</v>
      </c>
      <c r="F16" s="181"/>
      <c r="G16" s="162"/>
      <c r="H16" s="162"/>
      <c r="I16" s="162" t="s">
        <v>65</v>
      </c>
    </row>
    <row r="17" spans="1:9" ht="21.75" customHeight="1" x14ac:dyDescent="0.25">
      <c r="A17" s="182">
        <v>485530</v>
      </c>
      <c r="B17" s="161" t="s">
        <v>256</v>
      </c>
      <c r="C17" s="162" t="s">
        <v>52</v>
      </c>
      <c r="D17" s="162" t="s">
        <v>230</v>
      </c>
      <c r="E17" s="181">
        <v>16.536000000000001</v>
      </c>
      <c r="F17" s="181"/>
      <c r="G17" s="162"/>
      <c r="H17" s="162"/>
      <c r="I17" s="162" t="s">
        <v>65</v>
      </c>
    </row>
    <row r="18" spans="1:9" ht="19.5" customHeight="1" x14ac:dyDescent="0.25">
      <c r="A18" s="180" t="s">
        <v>257</v>
      </c>
      <c r="B18" s="337" t="s">
        <v>258</v>
      </c>
      <c r="C18" s="337"/>
      <c r="D18" s="337"/>
      <c r="E18" s="337"/>
      <c r="F18" s="337"/>
      <c r="G18" s="337"/>
      <c r="H18" s="337"/>
      <c r="I18" s="337"/>
    </row>
    <row r="19" spans="1:9" ht="21.75" customHeight="1" x14ac:dyDescent="0.25">
      <c r="A19" s="182">
        <v>404256</v>
      </c>
      <c r="B19" s="161" t="s">
        <v>259</v>
      </c>
      <c r="C19" s="162" t="s">
        <v>52</v>
      </c>
      <c r="D19" s="162" t="s">
        <v>260</v>
      </c>
      <c r="E19" s="181">
        <v>16.536000000000001</v>
      </c>
      <c r="F19" s="181"/>
      <c r="G19" s="162"/>
      <c r="H19" s="162"/>
      <c r="I19" s="162" t="s">
        <v>65</v>
      </c>
    </row>
    <row r="20" spans="1:9" ht="21.75" customHeight="1" x14ac:dyDescent="0.25">
      <c r="A20" s="182">
        <v>405256</v>
      </c>
      <c r="B20" s="161" t="s">
        <v>261</v>
      </c>
      <c r="C20" s="162" t="s">
        <v>52</v>
      </c>
      <c r="D20" s="162" t="s">
        <v>260</v>
      </c>
      <c r="E20" s="181">
        <v>16.536000000000001</v>
      </c>
      <c r="F20" s="181"/>
      <c r="G20" s="162"/>
      <c r="H20" s="162"/>
      <c r="I20" s="162" t="s">
        <v>65</v>
      </c>
    </row>
    <row r="21" spans="1:9" ht="21.75" customHeight="1" x14ac:dyDescent="0.25">
      <c r="A21" s="182">
        <v>416256</v>
      </c>
      <c r="B21" s="161" t="s">
        <v>262</v>
      </c>
      <c r="C21" s="162" t="s">
        <v>52</v>
      </c>
      <c r="D21" s="162" t="s">
        <v>260</v>
      </c>
      <c r="E21" s="181">
        <v>16.536000000000001</v>
      </c>
      <c r="F21" s="181"/>
      <c r="G21" s="162"/>
      <c r="H21" s="162"/>
      <c r="I21" s="162" t="s">
        <v>65</v>
      </c>
    </row>
    <row r="22" spans="1:9" ht="21.75" customHeight="1" x14ac:dyDescent="0.25">
      <c r="A22" s="182">
        <v>418256</v>
      </c>
      <c r="B22" s="161" t="s">
        <v>263</v>
      </c>
      <c r="C22" s="162" t="s">
        <v>52</v>
      </c>
      <c r="D22" s="162" t="s">
        <v>260</v>
      </c>
      <c r="E22" s="181">
        <v>16.536000000000001</v>
      </c>
      <c r="F22" s="181"/>
      <c r="G22" s="162"/>
      <c r="H22" s="162"/>
      <c r="I22" s="162" t="s">
        <v>65</v>
      </c>
    </row>
    <row r="25" spans="1:9" x14ac:dyDescent="0.25">
      <c r="B25" s="183" t="s">
        <v>229</v>
      </c>
    </row>
  </sheetData>
  <mergeCells count="8">
    <mergeCell ref="B14:I14"/>
    <mergeCell ref="B18:I18"/>
    <mergeCell ref="A1:I1"/>
    <mergeCell ref="A5:B5"/>
    <mergeCell ref="C5:C6"/>
    <mergeCell ref="E5:H5"/>
    <mergeCell ref="I5:I6"/>
    <mergeCell ref="B7:I7"/>
  </mergeCells>
  <printOptions horizontalCentered="1"/>
  <pageMargins left="0.39370078740157483" right="0.39370078740157483" top="0.78740157480314965" bottom="0.39370078740157483" header="0.31496062992125984" footer="0.39370078740157483"/>
  <pageSetup paperSize="9" firstPageNumber="10" orientation="landscape" useFirstPageNumber="1" r:id="rId1"/>
  <headerFooter>
    <oddHeader>&amp;C&amp;"Times New Roman,обычный"&amp;14&amp;P</oddHead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view="pageBreakPreview" topLeftCell="A209" zoomScale="110" zoomScaleNormal="100" zoomScaleSheetLayoutView="110" workbookViewId="0">
      <pane xSplit="8" ySplit="2" topLeftCell="I218" activePane="bottomRight" state="frozen"/>
      <selection activeCell="B12" sqref="B12"/>
      <selection pane="topRight" activeCell="B12" sqref="B12"/>
      <selection pane="bottomLeft" activeCell="B12" sqref="B12"/>
      <selection pane="bottomRight" activeCell="B243" sqref="B243:B244"/>
    </sheetView>
  </sheetViews>
  <sheetFormatPr defaultRowHeight="12.75" x14ac:dyDescent="0.2"/>
  <cols>
    <col min="1" max="1" width="9.42578125" style="117" customWidth="1"/>
    <col min="2" max="2" width="34.140625" style="118" customWidth="1"/>
    <col min="3" max="3" width="12.140625" style="106" customWidth="1"/>
    <col min="4" max="4" width="16.140625" style="106" customWidth="1"/>
    <col min="5" max="5" width="12.5703125" style="119" customWidth="1"/>
    <col min="6" max="8" width="12.5703125" style="109" customWidth="1"/>
    <col min="9" max="9" width="16.5703125" style="106" customWidth="1"/>
    <col min="10" max="16384" width="9.140625" style="106"/>
  </cols>
  <sheetData>
    <row r="1" spans="1:9" ht="24" hidden="1" customHeight="1" thickBot="1" x14ac:dyDescent="0.25">
      <c r="A1" s="1" t="s">
        <v>0</v>
      </c>
      <c r="B1" s="7"/>
      <c r="C1" s="8"/>
      <c r="D1" s="8"/>
      <c r="E1" s="9"/>
      <c r="F1" s="10"/>
      <c r="G1" s="10"/>
      <c r="H1" s="10"/>
    </row>
    <row r="2" spans="1:9" ht="57" hidden="1" customHeight="1" x14ac:dyDescent="0.2">
      <c r="A2" s="350" t="s">
        <v>1</v>
      </c>
      <c r="B2" s="351"/>
      <c r="C2" s="351" t="s">
        <v>2</v>
      </c>
      <c r="D2" s="351" t="s">
        <v>3</v>
      </c>
      <c r="E2" s="351" t="s">
        <v>4</v>
      </c>
      <c r="F2" s="351"/>
      <c r="G2" s="351"/>
      <c r="H2" s="351"/>
      <c r="I2" s="354" t="s">
        <v>5</v>
      </c>
    </row>
    <row r="3" spans="1:9" ht="33" hidden="1" customHeight="1" x14ac:dyDescent="0.2">
      <c r="A3" s="357" t="s">
        <v>6</v>
      </c>
      <c r="B3" s="359" t="s">
        <v>7</v>
      </c>
      <c r="C3" s="352"/>
      <c r="D3" s="352"/>
      <c r="E3" s="352"/>
      <c r="F3" s="352"/>
      <c r="G3" s="352"/>
      <c r="H3" s="352"/>
      <c r="I3" s="355"/>
    </row>
    <row r="4" spans="1:9" ht="33.75" hidden="1" customHeight="1" thickBot="1" x14ac:dyDescent="0.25">
      <c r="A4" s="358"/>
      <c r="B4" s="360"/>
      <c r="C4" s="353"/>
      <c r="D4" s="353"/>
      <c r="E4" s="11" t="s">
        <v>8</v>
      </c>
      <c r="F4" s="12" t="s">
        <v>9</v>
      </c>
      <c r="G4" s="12" t="s">
        <v>10</v>
      </c>
      <c r="H4" s="12" t="s">
        <v>11</v>
      </c>
      <c r="I4" s="356"/>
    </row>
    <row r="5" spans="1:9" hidden="1" x14ac:dyDescent="0.2">
      <c r="A5" s="13" t="s">
        <v>12</v>
      </c>
      <c r="B5" s="242" t="s">
        <v>13</v>
      </c>
      <c r="C5" s="242"/>
      <c r="D5" s="242"/>
      <c r="E5" s="242"/>
      <c r="F5" s="242"/>
      <c r="G5" s="242"/>
      <c r="H5" s="242"/>
      <c r="I5" s="242"/>
    </row>
    <row r="6" spans="1:9" hidden="1" x14ac:dyDescent="0.2">
      <c r="A6" s="243" t="s">
        <v>17</v>
      </c>
      <c r="B6" s="331" t="s">
        <v>18</v>
      </c>
      <c r="C6" s="87" t="s">
        <v>21</v>
      </c>
      <c r="D6" s="87" t="s">
        <v>19</v>
      </c>
      <c r="E6" s="88">
        <f>22.5*1.055</f>
        <v>23.737499999999997</v>
      </c>
      <c r="F6" s="86">
        <f>23.63*1.055</f>
        <v>24.929649999999999</v>
      </c>
      <c r="G6" s="86"/>
      <c r="H6" s="86"/>
      <c r="I6" s="283" t="s">
        <v>14</v>
      </c>
    </row>
    <row r="7" spans="1:9" ht="23.25" customHeight="1" x14ac:dyDescent="0.2">
      <c r="A7" s="243"/>
      <c r="B7" s="331"/>
      <c r="C7" s="87" t="s">
        <v>21</v>
      </c>
      <c r="D7" s="87" t="s">
        <v>22</v>
      </c>
      <c r="E7" s="88">
        <f>10.4*1.055</f>
        <v>10.972</v>
      </c>
      <c r="F7" s="86">
        <f>10.4*1.055</f>
        <v>10.972</v>
      </c>
      <c r="G7" s="86"/>
      <c r="H7" s="86"/>
      <c r="I7" s="283"/>
    </row>
    <row r="8" spans="1:9" ht="23.25" customHeight="1" x14ac:dyDescent="0.2">
      <c r="A8" s="82" t="s">
        <v>23</v>
      </c>
      <c r="B8" s="101" t="s">
        <v>24</v>
      </c>
      <c r="C8" s="87" t="s">
        <v>21</v>
      </c>
      <c r="D8" s="87" t="s">
        <v>25</v>
      </c>
      <c r="E8" s="107">
        <f>24.5*1.055</f>
        <v>25.8475</v>
      </c>
      <c r="F8" s="86" t="s">
        <v>20</v>
      </c>
      <c r="G8" s="108" t="s">
        <v>20</v>
      </c>
      <c r="H8" s="86"/>
      <c r="I8" s="87" t="s">
        <v>14</v>
      </c>
    </row>
    <row r="9" spans="1:9" ht="28.5" customHeight="1" x14ac:dyDescent="0.2">
      <c r="A9" s="243" t="s">
        <v>26</v>
      </c>
      <c r="B9" s="296" t="s">
        <v>27</v>
      </c>
      <c r="C9" s="87" t="s">
        <v>21</v>
      </c>
      <c r="D9" s="87" t="s">
        <v>25</v>
      </c>
      <c r="E9" s="88">
        <f>24.5*1.055</f>
        <v>25.8475</v>
      </c>
      <c r="F9" s="86">
        <f>25.73*1.055</f>
        <v>27.145149999999997</v>
      </c>
      <c r="G9" s="86">
        <v>27.145149999999997</v>
      </c>
      <c r="H9" s="86"/>
      <c r="I9" s="283" t="s">
        <v>14</v>
      </c>
    </row>
    <row r="10" spans="1:9" ht="28.5" customHeight="1" x14ac:dyDescent="0.2">
      <c r="A10" s="243"/>
      <c r="B10" s="296"/>
      <c r="C10" s="87" t="s">
        <v>21</v>
      </c>
      <c r="D10" s="87" t="s">
        <v>28</v>
      </c>
      <c r="E10" s="88">
        <f>10.4*1.055</f>
        <v>10.972</v>
      </c>
      <c r="F10" s="86">
        <f>10.4*1.055</f>
        <v>10.972</v>
      </c>
      <c r="G10" s="86">
        <f>10.4*1.055</f>
        <v>10.972</v>
      </c>
      <c r="H10" s="86"/>
      <c r="I10" s="283"/>
    </row>
    <row r="11" spans="1:9" ht="28.5" customHeight="1" x14ac:dyDescent="0.2">
      <c r="A11" s="243"/>
      <c r="B11" s="296"/>
      <c r="C11" s="87" t="s">
        <v>36</v>
      </c>
      <c r="D11" s="87" t="s">
        <v>29</v>
      </c>
      <c r="E11" s="88">
        <f>1.055*19</f>
        <v>20.044999999999998</v>
      </c>
      <c r="F11" s="86">
        <f>1.055*19.95</f>
        <v>21.047249999999998</v>
      </c>
      <c r="G11" s="86">
        <f t="shared" ref="G11:H11" si="0">1.055*19.95</f>
        <v>21.047249999999998</v>
      </c>
      <c r="H11" s="86">
        <f t="shared" si="0"/>
        <v>21.047249999999998</v>
      </c>
      <c r="I11" s="283"/>
    </row>
    <row r="12" spans="1:9" ht="28.5" customHeight="1" x14ac:dyDescent="0.2">
      <c r="A12" s="243" t="s">
        <v>30</v>
      </c>
      <c r="B12" s="331" t="s">
        <v>31</v>
      </c>
      <c r="C12" s="87" t="s">
        <v>21</v>
      </c>
      <c r="D12" s="87" t="s">
        <v>25</v>
      </c>
      <c r="E12" s="88">
        <f>24.5*1.055</f>
        <v>25.8475</v>
      </c>
      <c r="F12" s="86">
        <f>25.73*1.055</f>
        <v>27.145149999999997</v>
      </c>
      <c r="G12" s="86">
        <f>25.73*1.055</f>
        <v>27.145149999999997</v>
      </c>
      <c r="H12" s="86"/>
      <c r="I12" s="283" t="s">
        <v>14</v>
      </c>
    </row>
    <row r="13" spans="1:9" ht="25.5" x14ac:dyDescent="0.2">
      <c r="A13" s="243"/>
      <c r="B13" s="331"/>
      <c r="C13" s="87" t="s">
        <v>21</v>
      </c>
      <c r="D13" s="87" t="s">
        <v>28</v>
      </c>
      <c r="E13" s="88">
        <f>10.4*1.055</f>
        <v>10.972</v>
      </c>
      <c r="F13" s="88">
        <f>10.4*1.055</f>
        <v>10.972</v>
      </c>
      <c r="G13" s="86">
        <f>10.4*1.055</f>
        <v>10.972</v>
      </c>
      <c r="H13" s="88"/>
      <c r="I13" s="283"/>
    </row>
    <row r="14" spans="1:9" ht="28.5" customHeight="1" x14ac:dyDescent="0.2">
      <c r="A14" s="82" t="s">
        <v>32</v>
      </c>
      <c r="B14" s="101" t="s">
        <v>33</v>
      </c>
      <c r="C14" s="87" t="s">
        <v>21</v>
      </c>
      <c r="D14" s="87" t="s">
        <v>25</v>
      </c>
      <c r="E14" s="107">
        <f>24.5*1.055</f>
        <v>25.8475</v>
      </c>
      <c r="F14" s="86"/>
      <c r="G14" s="86"/>
      <c r="H14" s="86"/>
      <c r="I14" s="87" t="s">
        <v>14</v>
      </c>
    </row>
    <row r="15" spans="1:9" ht="28.5" customHeight="1" x14ac:dyDescent="0.2">
      <c r="A15" s="82" t="s">
        <v>34</v>
      </c>
      <c r="B15" s="101" t="s">
        <v>35</v>
      </c>
      <c r="C15" s="87" t="s">
        <v>36</v>
      </c>
      <c r="D15" s="87" t="s">
        <v>37</v>
      </c>
      <c r="E15" s="88">
        <f>1.055*19</f>
        <v>20.044999999999998</v>
      </c>
      <c r="F15" s="86">
        <f>1.055*19.95</f>
        <v>21.047249999999998</v>
      </c>
      <c r="G15" s="86">
        <f>1.055*19.95</f>
        <v>21.047249999999998</v>
      </c>
      <c r="H15" s="86"/>
      <c r="I15" s="87" t="s">
        <v>14</v>
      </c>
    </row>
    <row r="16" spans="1:9" x14ac:dyDescent="0.2">
      <c r="A16" s="243" t="s">
        <v>38</v>
      </c>
      <c r="B16" s="282" t="s">
        <v>39</v>
      </c>
      <c r="C16" s="84" t="s">
        <v>21</v>
      </c>
      <c r="D16" s="84" t="s">
        <v>37</v>
      </c>
      <c r="E16" s="98">
        <f>24.5*1.055</f>
        <v>25.8475</v>
      </c>
      <c r="F16" s="19">
        <f>23.63*1.055</f>
        <v>24.929649999999999</v>
      </c>
      <c r="G16" s="19">
        <f>23.63*1.055</f>
        <v>24.929649999999999</v>
      </c>
      <c r="H16" s="19"/>
      <c r="I16" s="84" t="s">
        <v>14</v>
      </c>
    </row>
    <row r="17" spans="1:9" ht="28.5" customHeight="1" x14ac:dyDescent="0.2">
      <c r="A17" s="243"/>
      <c r="B17" s="282"/>
      <c r="C17" s="84" t="s">
        <v>21</v>
      </c>
      <c r="D17" s="84" t="s">
        <v>40</v>
      </c>
      <c r="E17" s="98">
        <f>10.4*1.055</f>
        <v>10.972</v>
      </c>
      <c r="F17" s="19">
        <f>10.4*1.055</f>
        <v>10.972</v>
      </c>
      <c r="G17" s="19">
        <f>10.4*1.055</f>
        <v>10.972</v>
      </c>
      <c r="H17" s="19"/>
      <c r="I17" s="84" t="s">
        <v>14</v>
      </c>
    </row>
    <row r="18" spans="1:9" x14ac:dyDescent="0.2">
      <c r="A18" s="243" t="s">
        <v>41</v>
      </c>
      <c r="B18" s="282" t="s">
        <v>42</v>
      </c>
      <c r="C18" s="84" t="s">
        <v>21</v>
      </c>
      <c r="D18" s="84" t="s">
        <v>37</v>
      </c>
      <c r="E18" s="98">
        <f>24.5*1.055</f>
        <v>25.8475</v>
      </c>
      <c r="F18" s="19">
        <f>23.74*$I$10</f>
        <v>0</v>
      </c>
      <c r="G18" s="19">
        <f>23.63*1.055</f>
        <v>24.929649999999999</v>
      </c>
      <c r="H18" s="19"/>
      <c r="I18" s="84" t="s">
        <v>14</v>
      </c>
    </row>
    <row r="19" spans="1:9" ht="25.5" x14ac:dyDescent="0.2">
      <c r="A19" s="243"/>
      <c r="B19" s="282"/>
      <c r="C19" s="84" t="s">
        <v>21</v>
      </c>
      <c r="D19" s="84" t="s">
        <v>40</v>
      </c>
      <c r="E19" s="98">
        <f>10.4*1.055</f>
        <v>10.972</v>
      </c>
      <c r="F19" s="98">
        <f>10.4*1.055</f>
        <v>10.972</v>
      </c>
      <c r="G19" s="19">
        <f>10.4*1.055</f>
        <v>10.972</v>
      </c>
      <c r="H19" s="19" t="s">
        <v>20</v>
      </c>
      <c r="I19" s="84" t="s">
        <v>14</v>
      </c>
    </row>
    <row r="20" spans="1:9" ht="28.5" customHeight="1" x14ac:dyDescent="0.2">
      <c r="A20" s="243"/>
      <c r="B20" s="282"/>
      <c r="C20" s="84" t="s">
        <v>36</v>
      </c>
      <c r="D20" s="84" t="s">
        <v>43</v>
      </c>
      <c r="E20" s="98">
        <f>19*1.055</f>
        <v>20.044999999999998</v>
      </c>
      <c r="F20" s="19">
        <f>25.85*I10</f>
        <v>0</v>
      </c>
      <c r="G20" s="19">
        <f>19.95*1.055</f>
        <v>21.047249999999998</v>
      </c>
      <c r="H20" s="19"/>
      <c r="I20" s="84" t="s">
        <v>14</v>
      </c>
    </row>
    <row r="21" spans="1:9" ht="23.25" customHeight="1" x14ac:dyDescent="0.2">
      <c r="A21" s="82" t="s">
        <v>44</v>
      </c>
      <c r="B21" s="102" t="s">
        <v>45</v>
      </c>
      <c r="C21" s="84" t="s">
        <v>21</v>
      </c>
      <c r="D21" s="84" t="s">
        <v>25</v>
      </c>
      <c r="E21" s="107">
        <f>24.5*1.055</f>
        <v>25.8475</v>
      </c>
      <c r="F21" s="19"/>
      <c r="G21" s="19"/>
      <c r="H21" s="19"/>
      <c r="I21" s="84" t="s">
        <v>14</v>
      </c>
    </row>
    <row r="22" spans="1:9" ht="28.5" customHeight="1" x14ac:dyDescent="0.2">
      <c r="A22" s="22" t="s">
        <v>15</v>
      </c>
      <c r="B22" s="326" t="s">
        <v>16</v>
      </c>
      <c r="C22" s="326"/>
      <c r="D22" s="326"/>
      <c r="E22" s="326"/>
      <c r="F22" s="326"/>
      <c r="G22" s="326"/>
      <c r="H22" s="326"/>
      <c r="I22" s="326"/>
    </row>
    <row r="23" spans="1:9" ht="28.5" customHeight="1" x14ac:dyDescent="0.2">
      <c r="A23" s="243" t="s">
        <v>17</v>
      </c>
      <c r="B23" s="282" t="s">
        <v>18</v>
      </c>
      <c r="C23" s="84" t="s">
        <v>21</v>
      </c>
      <c r="D23" s="84" t="s">
        <v>46</v>
      </c>
      <c r="E23" s="98">
        <f>22.5*1.055</f>
        <v>23.737499999999997</v>
      </c>
      <c r="F23" s="19"/>
      <c r="G23" s="19"/>
      <c r="H23" s="19"/>
      <c r="I23" s="284" t="s">
        <v>14</v>
      </c>
    </row>
    <row r="24" spans="1:9" ht="28.5" customHeight="1" x14ac:dyDescent="0.2">
      <c r="A24" s="243"/>
      <c r="B24" s="282"/>
      <c r="C24" s="84" t="s">
        <v>21</v>
      </c>
      <c r="D24" s="84" t="s">
        <v>47</v>
      </c>
      <c r="E24" s="98">
        <f>10.4*1.055</f>
        <v>10.972</v>
      </c>
      <c r="F24" s="19"/>
      <c r="G24" s="19"/>
      <c r="H24" s="19"/>
      <c r="I24" s="284"/>
    </row>
    <row r="25" spans="1:9" ht="28.5" customHeight="1" x14ac:dyDescent="0.2">
      <c r="A25" s="82" t="s">
        <v>23</v>
      </c>
      <c r="B25" s="102" t="s">
        <v>24</v>
      </c>
      <c r="C25" s="84" t="s">
        <v>21</v>
      </c>
      <c r="D25" s="84" t="s">
        <v>48</v>
      </c>
      <c r="E25" s="107">
        <f>24.5*1.055</f>
        <v>25.8475</v>
      </c>
      <c r="F25" s="19" t="s">
        <v>20</v>
      </c>
      <c r="G25" s="19" t="s">
        <v>20</v>
      </c>
      <c r="H25" s="19"/>
      <c r="I25" s="84" t="s">
        <v>14</v>
      </c>
    </row>
    <row r="26" spans="1:9" ht="28.5" customHeight="1" x14ac:dyDescent="0.2">
      <c r="A26" s="243" t="s">
        <v>26</v>
      </c>
      <c r="B26" s="240" t="s">
        <v>27</v>
      </c>
      <c r="C26" s="84" t="s">
        <v>21</v>
      </c>
      <c r="D26" s="84" t="s">
        <v>48</v>
      </c>
      <c r="E26" s="98">
        <f>24.5*1.055</f>
        <v>25.8475</v>
      </c>
      <c r="G26" s="19"/>
      <c r="H26" s="19"/>
      <c r="I26" s="284" t="s">
        <v>14</v>
      </c>
    </row>
    <row r="27" spans="1:9" ht="28.5" customHeight="1" x14ac:dyDescent="0.2">
      <c r="A27" s="243"/>
      <c r="B27" s="240"/>
      <c r="C27" s="84" t="s">
        <v>21</v>
      </c>
      <c r="D27" s="84" t="s">
        <v>49</v>
      </c>
      <c r="E27" s="98">
        <f>10.4*1.055</f>
        <v>10.972</v>
      </c>
      <c r="F27" s="19"/>
      <c r="G27" s="19"/>
      <c r="H27" s="19"/>
      <c r="I27" s="284"/>
    </row>
    <row r="28" spans="1:9" x14ac:dyDescent="0.2">
      <c r="A28" s="243"/>
      <c r="B28" s="240"/>
      <c r="C28" s="84" t="s">
        <v>36</v>
      </c>
      <c r="D28" s="84" t="s">
        <v>25</v>
      </c>
      <c r="E28" s="98">
        <f>19*1.055</f>
        <v>20.044999999999998</v>
      </c>
      <c r="F28" s="19"/>
      <c r="G28" s="19">
        <f>1.055*19.95</f>
        <v>21.047249999999998</v>
      </c>
      <c r="H28" s="19"/>
      <c r="I28" s="284"/>
    </row>
    <row r="29" spans="1:9" ht="28.5" customHeight="1" x14ac:dyDescent="0.2">
      <c r="A29" s="243" t="s">
        <v>30</v>
      </c>
      <c r="B29" s="282" t="s">
        <v>31</v>
      </c>
      <c r="C29" s="84" t="s">
        <v>21</v>
      </c>
      <c r="D29" s="84" t="s">
        <v>48</v>
      </c>
      <c r="E29" s="98">
        <f>24.5*1.055</f>
        <v>25.8475</v>
      </c>
      <c r="F29" s="19"/>
      <c r="G29" s="19"/>
      <c r="H29" s="19"/>
      <c r="I29" s="284" t="s">
        <v>14</v>
      </c>
    </row>
    <row r="30" spans="1:9" ht="28.5" customHeight="1" x14ac:dyDescent="0.2">
      <c r="A30" s="243"/>
      <c r="B30" s="282"/>
      <c r="C30" s="84" t="s">
        <v>21</v>
      </c>
      <c r="D30" s="84" t="s">
        <v>49</v>
      </c>
      <c r="E30" s="98">
        <f>10.4*1.055</f>
        <v>10.972</v>
      </c>
      <c r="F30" s="19"/>
      <c r="G30" s="19"/>
      <c r="H30" s="19"/>
      <c r="I30" s="284"/>
    </row>
    <row r="31" spans="1:9" x14ac:dyDescent="0.2">
      <c r="A31" s="243" t="s">
        <v>32</v>
      </c>
      <c r="B31" s="282" t="s">
        <v>33</v>
      </c>
      <c r="C31" s="84" t="s">
        <v>21</v>
      </c>
      <c r="D31" s="84" t="s">
        <v>48</v>
      </c>
      <c r="E31" s="98">
        <f>24.5*1.055</f>
        <v>25.8475</v>
      </c>
      <c r="F31" s="19"/>
      <c r="G31" s="19"/>
      <c r="H31" s="19"/>
      <c r="I31" s="84" t="s">
        <v>14</v>
      </c>
    </row>
    <row r="32" spans="1:9" ht="28.5" customHeight="1" x14ac:dyDescent="0.2">
      <c r="A32" s="243"/>
      <c r="B32" s="282"/>
      <c r="C32" s="84" t="s">
        <v>36</v>
      </c>
      <c r="D32" s="84" t="s">
        <v>25</v>
      </c>
      <c r="E32" s="98">
        <f>19*1.055</f>
        <v>20.044999999999998</v>
      </c>
      <c r="F32" s="19"/>
      <c r="G32" s="19"/>
      <c r="H32" s="23"/>
      <c r="I32" s="84"/>
    </row>
    <row r="33" spans="1:9" hidden="1" x14ac:dyDescent="0.2">
      <c r="A33" s="82" t="s">
        <v>34</v>
      </c>
      <c r="B33" s="102" t="s">
        <v>35</v>
      </c>
      <c r="C33" s="84" t="s">
        <v>36</v>
      </c>
      <c r="D33" s="84" t="s">
        <v>19</v>
      </c>
      <c r="E33" s="98">
        <f>19*1.055</f>
        <v>20.044999999999998</v>
      </c>
      <c r="F33" s="19"/>
      <c r="G33" s="19"/>
      <c r="H33" s="19"/>
      <c r="I33" s="84" t="s">
        <v>14</v>
      </c>
    </row>
    <row r="34" spans="1:9" hidden="1" x14ac:dyDescent="0.2">
      <c r="A34" s="243" t="s">
        <v>38</v>
      </c>
      <c r="B34" s="282" t="s">
        <v>39</v>
      </c>
      <c r="C34" s="84" t="s">
        <v>21</v>
      </c>
      <c r="D34" s="84" t="s">
        <v>19</v>
      </c>
      <c r="E34" s="98">
        <f>24.5*1.055</f>
        <v>25.8475</v>
      </c>
      <c r="F34" s="19"/>
      <c r="G34" s="19"/>
      <c r="H34" s="19"/>
      <c r="I34" s="84" t="s">
        <v>14</v>
      </c>
    </row>
    <row r="35" spans="1:9" ht="25.5" hidden="1" x14ac:dyDescent="0.2">
      <c r="A35" s="243"/>
      <c r="B35" s="282"/>
      <c r="C35" s="84" t="s">
        <v>21</v>
      </c>
      <c r="D35" s="84" t="s">
        <v>22</v>
      </c>
      <c r="E35" s="98">
        <f>10.4*1.055</f>
        <v>10.972</v>
      </c>
      <c r="F35" s="19"/>
      <c r="G35" s="19"/>
      <c r="H35" s="19"/>
      <c r="I35" s="84" t="s">
        <v>14</v>
      </c>
    </row>
    <row r="36" spans="1:9" hidden="1" x14ac:dyDescent="0.2">
      <c r="A36" s="243" t="s">
        <v>41</v>
      </c>
      <c r="B36" s="282" t="s">
        <v>42</v>
      </c>
      <c r="C36" s="84" t="s">
        <v>21</v>
      </c>
      <c r="D36" s="84" t="s">
        <v>19</v>
      </c>
      <c r="E36" s="98">
        <f>24.5*1.055</f>
        <v>25.8475</v>
      </c>
      <c r="F36" s="19"/>
      <c r="G36" s="19"/>
      <c r="H36" s="19"/>
      <c r="I36" s="84" t="s">
        <v>14</v>
      </c>
    </row>
    <row r="37" spans="1:9" ht="25.5" hidden="1" x14ac:dyDescent="0.2">
      <c r="A37" s="243"/>
      <c r="B37" s="282"/>
      <c r="C37" s="84" t="s">
        <v>21</v>
      </c>
      <c r="D37" s="84" t="s">
        <v>22</v>
      </c>
      <c r="E37" s="98">
        <f>10.4*1.055</f>
        <v>10.972</v>
      </c>
      <c r="F37" s="19"/>
      <c r="G37" s="19"/>
      <c r="H37" s="23"/>
      <c r="I37" s="84" t="s">
        <v>14</v>
      </c>
    </row>
    <row r="38" spans="1:9" ht="15.75" hidden="1" customHeight="1" x14ac:dyDescent="0.2">
      <c r="A38" s="243"/>
      <c r="B38" s="282"/>
      <c r="C38" s="84" t="s">
        <v>36</v>
      </c>
      <c r="D38" s="84" t="s">
        <v>37</v>
      </c>
      <c r="E38" s="98">
        <f>19*1.055</f>
        <v>20.044999999999998</v>
      </c>
      <c r="F38" s="19"/>
      <c r="G38" s="19">
        <f>19.95*1.055</f>
        <v>21.047249999999998</v>
      </c>
      <c r="H38" s="23"/>
      <c r="I38" s="84" t="s">
        <v>14</v>
      </c>
    </row>
    <row r="39" spans="1:9" ht="107.25" hidden="1" customHeight="1" x14ac:dyDescent="0.2">
      <c r="A39" s="327" t="s">
        <v>1</v>
      </c>
      <c r="B39" s="327"/>
      <c r="C39" s="81" t="s">
        <v>2</v>
      </c>
      <c r="D39" s="81" t="s">
        <v>3</v>
      </c>
      <c r="E39" s="327" t="s">
        <v>4</v>
      </c>
      <c r="F39" s="327"/>
      <c r="G39" s="327"/>
      <c r="H39" s="327"/>
      <c r="I39" s="81" t="s">
        <v>5</v>
      </c>
    </row>
    <row r="40" spans="1:9" hidden="1" x14ac:dyDescent="0.2">
      <c r="A40" s="25" t="s">
        <v>160</v>
      </c>
      <c r="B40" s="326" t="s">
        <v>162</v>
      </c>
      <c r="C40" s="326"/>
      <c r="D40" s="326"/>
      <c r="E40" s="326"/>
      <c r="F40" s="326"/>
      <c r="G40" s="326"/>
      <c r="H40" s="326"/>
      <c r="I40" s="326"/>
    </row>
    <row r="41" spans="1:9" hidden="1" x14ac:dyDescent="0.2">
      <c r="A41" s="26" t="s">
        <v>161</v>
      </c>
      <c r="B41" s="281" t="s">
        <v>61</v>
      </c>
      <c r="C41" s="281"/>
      <c r="D41" s="281"/>
      <c r="E41" s="281"/>
      <c r="F41" s="281"/>
      <c r="G41" s="281"/>
      <c r="H41" s="281"/>
      <c r="I41" s="281"/>
    </row>
    <row r="42" spans="1:9" ht="45" hidden="1" customHeight="1" x14ac:dyDescent="0.2">
      <c r="A42" s="82" t="s">
        <v>62</v>
      </c>
      <c r="B42" s="83" t="s">
        <v>63</v>
      </c>
      <c r="C42" s="87" t="s">
        <v>52</v>
      </c>
      <c r="D42" s="87" t="s">
        <v>64</v>
      </c>
      <c r="E42" s="88">
        <f>37*1.055</f>
        <v>39.034999999999997</v>
      </c>
      <c r="F42" s="86">
        <f>32.55*1.055</f>
        <v>34.340249999999997</v>
      </c>
      <c r="G42" s="86">
        <f>32.55*1.055</f>
        <v>34.340249999999997</v>
      </c>
      <c r="H42" s="86"/>
      <c r="I42" s="87" t="s">
        <v>65</v>
      </c>
    </row>
    <row r="43" spans="1:9" ht="21" hidden="1" customHeight="1" x14ac:dyDescent="0.2">
      <c r="A43" s="265" t="s">
        <v>66</v>
      </c>
      <c r="B43" s="269" t="s">
        <v>67</v>
      </c>
      <c r="C43" s="283" t="s">
        <v>52</v>
      </c>
      <c r="D43" s="87" t="s">
        <v>64</v>
      </c>
      <c r="E43" s="88">
        <f>53*1.055</f>
        <v>55.914999999999999</v>
      </c>
      <c r="F43" s="86">
        <f>52.5*1.055</f>
        <v>55.387499999999996</v>
      </c>
      <c r="G43" s="86">
        <f>52.5*1.055</f>
        <v>55.387499999999996</v>
      </c>
      <c r="H43" s="86"/>
      <c r="I43" s="87" t="s">
        <v>65</v>
      </c>
    </row>
    <row r="44" spans="1:9" ht="12.75" hidden="1" customHeight="1" x14ac:dyDescent="0.2">
      <c r="A44" s="266"/>
      <c r="B44" s="270"/>
      <c r="C44" s="283"/>
      <c r="D44" s="97" t="s">
        <v>68</v>
      </c>
      <c r="E44" s="285"/>
      <c r="F44" s="289">
        <f>52.5*1.055</f>
        <v>55.387499999999996</v>
      </c>
      <c r="G44" s="286"/>
      <c r="H44" s="291"/>
      <c r="I44" s="283" t="s">
        <v>69</v>
      </c>
    </row>
    <row r="45" spans="1:9" ht="75.75" hidden="1" customHeight="1" x14ac:dyDescent="0.2">
      <c r="A45" s="266"/>
      <c r="B45" s="270"/>
      <c r="C45" s="283"/>
      <c r="D45" s="97" t="s">
        <v>70</v>
      </c>
      <c r="E45" s="285"/>
      <c r="F45" s="289"/>
      <c r="G45" s="286"/>
      <c r="H45" s="291"/>
      <c r="I45" s="283"/>
    </row>
    <row r="46" spans="1:9" ht="75.75" hidden="1" customHeight="1" x14ac:dyDescent="0.2">
      <c r="A46" s="267"/>
      <c r="B46" s="271"/>
      <c r="C46" s="87" t="s">
        <v>36</v>
      </c>
      <c r="D46" s="97" t="s">
        <v>78</v>
      </c>
      <c r="E46" s="95">
        <f>30*1.055</f>
        <v>31.65</v>
      </c>
      <c r="F46" s="98"/>
      <c r="G46" s="86"/>
      <c r="H46" s="85"/>
      <c r="I46" s="87"/>
    </row>
    <row r="47" spans="1:9" ht="70.5" hidden="1" customHeight="1" x14ac:dyDescent="0.2">
      <c r="A47" s="243" t="s">
        <v>71</v>
      </c>
      <c r="B47" s="83" t="s">
        <v>72</v>
      </c>
      <c r="C47" s="87" t="s">
        <v>52</v>
      </c>
      <c r="D47" s="87" t="s">
        <v>64</v>
      </c>
      <c r="E47" s="88">
        <f>56*1.055</f>
        <v>59.08</v>
      </c>
      <c r="F47" s="86">
        <f>57.75*1.055</f>
        <v>60.926249999999996</v>
      </c>
      <c r="G47" s="86">
        <f>57.75*1.055</f>
        <v>60.926249999999996</v>
      </c>
      <c r="H47" s="86"/>
      <c r="I47" s="87" t="s">
        <v>69</v>
      </c>
    </row>
    <row r="48" spans="1:9" ht="63" hidden="1" customHeight="1" x14ac:dyDescent="0.2">
      <c r="A48" s="243"/>
      <c r="B48" s="249" t="s">
        <v>73</v>
      </c>
      <c r="C48" s="283" t="s">
        <v>52</v>
      </c>
      <c r="D48" s="97" t="s">
        <v>68</v>
      </c>
      <c r="E48" s="285"/>
      <c r="F48" s="289">
        <f>57.75*1.055</f>
        <v>60.926249999999996</v>
      </c>
      <c r="G48" s="286">
        <f>45.15*1.055</f>
        <v>47.633249999999997</v>
      </c>
      <c r="H48" s="291"/>
      <c r="I48" s="283" t="s">
        <v>69</v>
      </c>
    </row>
    <row r="49" spans="1:9" ht="25.5" hidden="1" customHeight="1" x14ac:dyDescent="0.2">
      <c r="A49" s="243"/>
      <c r="B49" s="249"/>
      <c r="C49" s="283"/>
      <c r="D49" s="97" t="s">
        <v>70</v>
      </c>
      <c r="E49" s="285"/>
      <c r="F49" s="289"/>
      <c r="G49" s="286"/>
      <c r="H49" s="291"/>
      <c r="I49" s="283"/>
    </row>
    <row r="50" spans="1:9" hidden="1" x14ac:dyDescent="0.2">
      <c r="A50" s="265" t="s">
        <v>74</v>
      </c>
      <c r="B50" s="269" t="s">
        <v>75</v>
      </c>
      <c r="C50" s="87" t="s">
        <v>52</v>
      </c>
      <c r="D50" s="87" t="s">
        <v>64</v>
      </c>
      <c r="E50" s="88">
        <f>55*1.055</f>
        <v>58.024999999999999</v>
      </c>
      <c r="F50" s="86">
        <f>52.5*1.055</f>
        <v>55.387499999999996</v>
      </c>
      <c r="G50" s="86">
        <f>52.5*1.055</f>
        <v>55.387499999999996</v>
      </c>
      <c r="H50" s="86"/>
      <c r="I50" s="283" t="s">
        <v>76</v>
      </c>
    </row>
    <row r="51" spans="1:9" ht="15.75" hidden="1" customHeight="1" x14ac:dyDescent="0.2">
      <c r="A51" s="266"/>
      <c r="B51" s="270"/>
      <c r="C51" s="269" t="s">
        <v>77</v>
      </c>
      <c r="D51" s="87" t="s">
        <v>78</v>
      </c>
      <c r="E51" s="88">
        <f>30*1.055</f>
        <v>31.65</v>
      </c>
      <c r="F51" s="86">
        <f>28.35*1.055</f>
        <v>29.90925</v>
      </c>
      <c r="G51" s="86">
        <f>28.35*1.055</f>
        <v>29.90925</v>
      </c>
      <c r="H51" s="86"/>
      <c r="I51" s="283"/>
    </row>
    <row r="52" spans="1:9" ht="38.25" hidden="1" x14ac:dyDescent="0.2">
      <c r="A52" s="266"/>
      <c r="B52" s="270"/>
      <c r="C52" s="270"/>
      <c r="D52" s="31" t="s">
        <v>79</v>
      </c>
      <c r="E52" s="95"/>
      <c r="F52" s="86">
        <f t="shared" ref="F52:G54" si="1">31.5*1.055</f>
        <v>33.232499999999995</v>
      </c>
      <c r="G52" s="86">
        <f t="shared" si="1"/>
        <v>33.232499999999995</v>
      </c>
      <c r="H52" s="86"/>
      <c r="I52" s="283"/>
    </row>
    <row r="53" spans="1:9" ht="38.25" hidden="1" x14ac:dyDescent="0.2">
      <c r="A53" s="266"/>
      <c r="B53" s="270"/>
      <c r="C53" s="271"/>
      <c r="D53" s="31" t="s">
        <v>186</v>
      </c>
      <c r="E53" s="90">
        <f>30*1.055</f>
        <v>31.65</v>
      </c>
      <c r="F53" s="86"/>
      <c r="G53" s="86"/>
      <c r="H53" s="86"/>
      <c r="I53" s="283"/>
    </row>
    <row r="54" spans="1:9" ht="12.75" hidden="1" customHeight="1" x14ac:dyDescent="0.2">
      <c r="A54" s="266"/>
      <c r="B54" s="270"/>
      <c r="C54" s="287" t="s">
        <v>77</v>
      </c>
      <c r="D54" s="31" t="s">
        <v>68</v>
      </c>
      <c r="E54" s="288"/>
      <c r="F54" s="286">
        <f t="shared" si="1"/>
        <v>33.232499999999995</v>
      </c>
      <c r="G54" s="286"/>
      <c r="H54" s="286"/>
      <c r="I54" s="283"/>
    </row>
    <row r="55" spans="1:9" ht="27.75" hidden="1" customHeight="1" x14ac:dyDescent="0.2">
      <c r="A55" s="266"/>
      <c r="B55" s="270"/>
      <c r="C55" s="287"/>
      <c r="D55" s="33" t="s">
        <v>80</v>
      </c>
      <c r="E55" s="288"/>
      <c r="F55" s="286"/>
      <c r="G55" s="286"/>
      <c r="H55" s="286"/>
      <c r="I55" s="283"/>
    </row>
    <row r="56" spans="1:9" ht="12.75" hidden="1" customHeight="1" x14ac:dyDescent="0.2">
      <c r="A56" s="266"/>
      <c r="B56" s="270"/>
      <c r="C56" s="287"/>
      <c r="D56" s="104" t="s">
        <v>81</v>
      </c>
      <c r="E56" s="290"/>
      <c r="F56" s="286">
        <f>29.4*1.055</f>
        <v>31.016999999999996</v>
      </c>
      <c r="G56" s="286">
        <f>29.4*1.055</f>
        <v>31.016999999999996</v>
      </c>
      <c r="H56" s="286"/>
      <c r="I56" s="283"/>
    </row>
    <row r="57" spans="1:9" ht="38.25" hidden="1" customHeight="1" x14ac:dyDescent="0.2">
      <c r="A57" s="266"/>
      <c r="B57" s="270"/>
      <c r="C57" s="287"/>
      <c r="D57" s="35" t="s">
        <v>82</v>
      </c>
      <c r="E57" s="290"/>
      <c r="F57" s="286"/>
      <c r="G57" s="286"/>
      <c r="H57" s="286"/>
      <c r="I57" s="283"/>
    </row>
    <row r="58" spans="1:9" ht="15" hidden="1" customHeight="1" x14ac:dyDescent="0.2">
      <c r="A58" s="266"/>
      <c r="B58" s="270"/>
      <c r="C58" s="283" t="s">
        <v>83</v>
      </c>
      <c r="D58" s="292" t="s">
        <v>84</v>
      </c>
      <c r="E58" s="285"/>
      <c r="F58" s="286"/>
      <c r="G58" s="286">
        <f>26.46*1.055</f>
        <v>27.915299999999998</v>
      </c>
      <c r="H58" s="286"/>
      <c r="I58" s="283"/>
    </row>
    <row r="59" spans="1:9" ht="15" hidden="1" customHeight="1" x14ac:dyDescent="0.2">
      <c r="A59" s="266"/>
      <c r="B59" s="270"/>
      <c r="C59" s="283"/>
      <c r="D59" s="293"/>
      <c r="E59" s="285"/>
      <c r="F59" s="286"/>
      <c r="G59" s="286"/>
      <c r="H59" s="286"/>
      <c r="I59" s="283"/>
    </row>
    <row r="60" spans="1:9" ht="23.25" hidden="1" customHeight="1" x14ac:dyDescent="0.2">
      <c r="A60" s="266"/>
      <c r="B60" s="270"/>
      <c r="C60" s="87" t="s">
        <v>54</v>
      </c>
      <c r="D60" s="87" t="s">
        <v>78</v>
      </c>
      <c r="E60" s="88">
        <f>30*1.055</f>
        <v>31.65</v>
      </c>
      <c r="F60" s="86">
        <f>27.3*1.055</f>
        <v>28.801500000000001</v>
      </c>
      <c r="G60" s="86">
        <f>27.3*1.055</f>
        <v>28.801500000000001</v>
      </c>
      <c r="H60" s="86"/>
      <c r="I60" s="87" t="s">
        <v>85</v>
      </c>
    </row>
    <row r="61" spans="1:9" ht="78.75" hidden="1" customHeight="1" x14ac:dyDescent="0.2">
      <c r="A61" s="267"/>
      <c r="B61" s="271"/>
      <c r="C61" s="87" t="s">
        <v>185</v>
      </c>
      <c r="D61" s="87" t="s">
        <v>64</v>
      </c>
      <c r="E61" s="88">
        <f>36*1.055</f>
        <v>37.979999999999997</v>
      </c>
      <c r="F61" s="86"/>
      <c r="G61" s="86"/>
      <c r="H61" s="86"/>
      <c r="I61" s="87"/>
    </row>
    <row r="62" spans="1:9" ht="36.75" hidden="1" customHeight="1" x14ac:dyDescent="0.2">
      <c r="A62" s="82" t="s">
        <v>86</v>
      </c>
      <c r="B62" s="83" t="s">
        <v>87</v>
      </c>
      <c r="C62" s="87" t="s">
        <v>52</v>
      </c>
      <c r="D62" s="87" t="s">
        <v>64</v>
      </c>
      <c r="E62" s="88">
        <f>63*1.055</f>
        <v>66.464999999999989</v>
      </c>
      <c r="F62" s="86">
        <f>52.5*1.055</f>
        <v>55.387499999999996</v>
      </c>
      <c r="G62" s="86">
        <f>52.5*1.055</f>
        <v>55.387499999999996</v>
      </c>
      <c r="H62" s="86"/>
      <c r="I62" s="87" t="s">
        <v>76</v>
      </c>
    </row>
    <row r="63" spans="1:9" hidden="1" x14ac:dyDescent="0.2">
      <c r="A63" s="82" t="s">
        <v>88</v>
      </c>
      <c r="B63" s="83" t="s">
        <v>89</v>
      </c>
      <c r="C63" s="87" t="s">
        <v>52</v>
      </c>
      <c r="D63" s="87" t="s">
        <v>64</v>
      </c>
      <c r="E63" s="88">
        <f>63*1.055</f>
        <v>66.464999999999989</v>
      </c>
      <c r="F63" s="86">
        <f>57.75*1.055</f>
        <v>60.926249999999996</v>
      </c>
      <c r="G63" s="18">
        <f>32.55*1.055</f>
        <v>34.340249999999997</v>
      </c>
      <c r="H63" s="86"/>
      <c r="I63" s="84" t="s">
        <v>90</v>
      </c>
    </row>
    <row r="64" spans="1:9" ht="37.5" hidden="1" customHeight="1" x14ac:dyDescent="0.2">
      <c r="A64" s="82" t="s">
        <v>91</v>
      </c>
      <c r="B64" s="83" t="s">
        <v>92</v>
      </c>
      <c r="C64" s="87" t="s">
        <v>52</v>
      </c>
      <c r="D64" s="87" t="s">
        <v>64</v>
      </c>
      <c r="E64" s="88">
        <f>45*1.055</f>
        <v>47.474999999999994</v>
      </c>
      <c r="F64" s="86">
        <f>47.25*1.055</f>
        <v>49.848749999999995</v>
      </c>
      <c r="G64" s="86">
        <f>32.55*1.055</f>
        <v>34.340249999999997</v>
      </c>
      <c r="H64" s="86"/>
      <c r="I64" s="84" t="s">
        <v>90</v>
      </c>
    </row>
    <row r="65" spans="1:9" ht="36" hidden="1" customHeight="1" x14ac:dyDescent="0.2">
      <c r="A65" s="82" t="s">
        <v>93</v>
      </c>
      <c r="B65" s="83" t="s">
        <v>94</v>
      </c>
      <c r="C65" s="87" t="s">
        <v>52</v>
      </c>
      <c r="D65" s="87" t="s">
        <v>64</v>
      </c>
      <c r="E65" s="88">
        <f>42*1.055</f>
        <v>44.309999999999995</v>
      </c>
      <c r="F65" s="86">
        <f>32.55*1.055</f>
        <v>34.340249999999997</v>
      </c>
      <c r="G65" s="86">
        <f>32.55*1.055</f>
        <v>34.340249999999997</v>
      </c>
      <c r="H65" s="86"/>
      <c r="I65" s="84" t="s">
        <v>90</v>
      </c>
    </row>
    <row r="66" spans="1:9" hidden="1" x14ac:dyDescent="0.2">
      <c r="A66" s="82" t="s">
        <v>95</v>
      </c>
      <c r="B66" s="83" t="s">
        <v>96</v>
      </c>
      <c r="C66" s="87" t="s">
        <v>52</v>
      </c>
      <c r="D66" s="87" t="s">
        <v>64</v>
      </c>
      <c r="E66" s="88">
        <f>42*1.055</f>
        <v>44.309999999999995</v>
      </c>
      <c r="F66" s="86">
        <f>57.75*1.055</f>
        <v>60.926249999999996</v>
      </c>
      <c r="G66" s="18">
        <f>33.6*1.055</f>
        <v>35.448</v>
      </c>
      <c r="H66" s="86"/>
      <c r="I66" s="84" t="s">
        <v>97</v>
      </c>
    </row>
    <row r="67" spans="1:9" hidden="1" x14ac:dyDescent="0.2">
      <c r="A67" s="243" t="s">
        <v>98</v>
      </c>
      <c r="B67" s="249" t="s">
        <v>99</v>
      </c>
      <c r="C67" s="87" t="s">
        <v>52</v>
      </c>
      <c r="D67" s="87" t="s">
        <v>64</v>
      </c>
      <c r="E67" s="88">
        <f>58*1.055</f>
        <v>61.19</v>
      </c>
      <c r="F67" s="86">
        <f>57.75*1.055</f>
        <v>60.926249999999996</v>
      </c>
      <c r="G67" s="86">
        <f>31.5*1.055</f>
        <v>33.232499999999995</v>
      </c>
      <c r="H67" s="86"/>
      <c r="I67" s="284" t="s">
        <v>100</v>
      </c>
    </row>
    <row r="68" spans="1:9" ht="12.75" hidden="1" customHeight="1" x14ac:dyDescent="0.2">
      <c r="A68" s="243"/>
      <c r="B68" s="249"/>
      <c r="C68" s="283" t="s">
        <v>52</v>
      </c>
      <c r="D68" s="97" t="s">
        <v>101</v>
      </c>
      <c r="E68" s="285"/>
      <c r="F68" s="286">
        <f t="shared" ref="F68:G71" si="2">57.75*1.055</f>
        <v>60.926249999999996</v>
      </c>
      <c r="G68" s="286"/>
      <c r="H68" s="286"/>
      <c r="I68" s="284"/>
    </row>
    <row r="69" spans="1:9" ht="41.25" hidden="1" customHeight="1" x14ac:dyDescent="0.2">
      <c r="A69" s="243"/>
      <c r="B69" s="249"/>
      <c r="C69" s="283"/>
      <c r="D69" s="97" t="s">
        <v>70</v>
      </c>
      <c r="E69" s="285"/>
      <c r="F69" s="286">
        <f t="shared" si="2"/>
        <v>60.926249999999996</v>
      </c>
      <c r="G69" s="286"/>
      <c r="H69" s="286"/>
      <c r="I69" s="284"/>
    </row>
    <row r="70" spans="1:9" ht="44.25" hidden="1" customHeight="1" x14ac:dyDescent="0.2">
      <c r="A70" s="82" t="s">
        <v>102</v>
      </c>
      <c r="B70" s="83" t="s">
        <v>187</v>
      </c>
      <c r="C70" s="87" t="s">
        <v>52</v>
      </c>
      <c r="D70" s="87" t="s">
        <v>64</v>
      </c>
      <c r="E70" s="88">
        <f>63*1.055</f>
        <v>66.464999999999989</v>
      </c>
      <c r="F70" s="86">
        <f t="shared" si="2"/>
        <v>60.926249999999996</v>
      </c>
      <c r="G70" s="86">
        <f t="shared" si="2"/>
        <v>60.926249999999996</v>
      </c>
      <c r="H70" s="86"/>
      <c r="I70" s="84" t="s">
        <v>97</v>
      </c>
    </row>
    <row r="71" spans="1:9" hidden="1" x14ac:dyDescent="0.2">
      <c r="A71" s="243" t="s">
        <v>103</v>
      </c>
      <c r="B71" s="249" t="s">
        <v>104</v>
      </c>
      <c r="C71" s="269" t="s">
        <v>188</v>
      </c>
      <c r="D71" s="92" t="s">
        <v>64</v>
      </c>
      <c r="E71" s="88">
        <f>63*1.055</f>
        <v>66.464999999999989</v>
      </c>
      <c r="F71" s="86">
        <f t="shared" si="2"/>
        <v>60.926249999999996</v>
      </c>
      <c r="G71" s="86">
        <f t="shared" si="2"/>
        <v>60.926249999999996</v>
      </c>
      <c r="H71" s="86"/>
      <c r="I71" s="84" t="s">
        <v>105</v>
      </c>
    </row>
    <row r="72" spans="1:9" ht="15.75" hidden="1" customHeight="1" x14ac:dyDescent="0.2">
      <c r="A72" s="243"/>
      <c r="B72" s="249"/>
      <c r="C72" s="270"/>
      <c r="D72" s="92" t="s">
        <v>68</v>
      </c>
      <c r="E72" s="315">
        <v>66.464999999999989</v>
      </c>
      <c r="F72" s="316">
        <v>60.926249999999996</v>
      </c>
      <c r="G72" s="286">
        <f>47.25*1.055</f>
        <v>49.848749999999995</v>
      </c>
      <c r="H72" s="286"/>
      <c r="I72" s="284" t="s">
        <v>90</v>
      </c>
    </row>
    <row r="73" spans="1:9" ht="25.5" hidden="1" customHeight="1" x14ac:dyDescent="0.2">
      <c r="A73" s="243"/>
      <c r="B73" s="249"/>
      <c r="C73" s="271"/>
      <c r="D73" s="94" t="s">
        <v>189</v>
      </c>
      <c r="E73" s="315"/>
      <c r="F73" s="317"/>
      <c r="G73" s="286"/>
      <c r="H73" s="286"/>
      <c r="I73" s="284"/>
    </row>
    <row r="74" spans="1:9" ht="51" hidden="1" x14ac:dyDescent="0.2">
      <c r="A74" s="243"/>
      <c r="B74" s="249"/>
      <c r="C74" s="94" t="s">
        <v>190</v>
      </c>
      <c r="D74" s="94" t="s">
        <v>64</v>
      </c>
      <c r="E74" s="89">
        <f>63*1.055</f>
        <v>66.464999999999989</v>
      </c>
      <c r="F74" s="91"/>
      <c r="G74" s="86"/>
      <c r="H74" s="86"/>
      <c r="I74" s="84"/>
    </row>
    <row r="75" spans="1:9" hidden="1" x14ac:dyDescent="0.2">
      <c r="A75" s="243"/>
      <c r="B75" s="249"/>
      <c r="C75" s="272" t="s">
        <v>54</v>
      </c>
      <c r="D75" s="40" t="s">
        <v>78</v>
      </c>
      <c r="E75" s="98"/>
      <c r="F75" s="86">
        <f>27.3*1.055</f>
        <v>28.801500000000001</v>
      </c>
      <c r="G75" s="86">
        <f>27.3*1.055</f>
        <v>28.801500000000001</v>
      </c>
      <c r="H75" s="86">
        <f>27.3*1.055</f>
        <v>28.801500000000001</v>
      </c>
      <c r="I75" s="284" t="s">
        <v>85</v>
      </c>
    </row>
    <row r="76" spans="1:9" ht="12.75" hidden="1" customHeight="1" x14ac:dyDescent="0.2">
      <c r="A76" s="243"/>
      <c r="B76" s="249"/>
      <c r="C76" s="273"/>
      <c r="D76" s="104" t="s">
        <v>106</v>
      </c>
      <c r="E76" s="290"/>
      <c r="F76" s="286">
        <f>35.7*1.055</f>
        <v>37.663499999999999</v>
      </c>
      <c r="G76" s="286">
        <f>35.7*1.055</f>
        <v>37.663499999999999</v>
      </c>
      <c r="H76" s="286">
        <f>35.7*1.055</f>
        <v>37.663499999999999</v>
      </c>
      <c r="I76" s="284"/>
    </row>
    <row r="77" spans="1:9" ht="61.5" hidden="1" customHeight="1" x14ac:dyDescent="0.2">
      <c r="A77" s="243"/>
      <c r="B77" s="249"/>
      <c r="C77" s="273"/>
      <c r="D77" s="40" t="s">
        <v>80</v>
      </c>
      <c r="E77" s="290"/>
      <c r="F77" s="286"/>
      <c r="G77" s="286"/>
      <c r="H77" s="286"/>
      <c r="I77" s="284"/>
    </row>
    <row r="78" spans="1:9" ht="12.75" hidden="1" customHeight="1" x14ac:dyDescent="0.2">
      <c r="A78" s="243"/>
      <c r="B78" s="249"/>
      <c r="C78" s="273"/>
      <c r="D78" s="104" t="s">
        <v>64</v>
      </c>
      <c r="E78" s="290"/>
      <c r="F78" s="286">
        <f>27.3*1.055</f>
        <v>28.801500000000001</v>
      </c>
      <c r="G78" s="286">
        <f>27.3*1.055</f>
        <v>28.801500000000001</v>
      </c>
      <c r="H78" s="286"/>
      <c r="I78" s="284"/>
    </row>
    <row r="79" spans="1:9" ht="54" hidden="1" customHeight="1" x14ac:dyDescent="0.2">
      <c r="A79" s="243"/>
      <c r="B79" s="249"/>
      <c r="C79" s="274"/>
      <c r="D79" s="35" t="s">
        <v>107</v>
      </c>
      <c r="E79" s="290"/>
      <c r="F79" s="286"/>
      <c r="G79" s="286"/>
      <c r="H79" s="286"/>
      <c r="I79" s="284"/>
    </row>
    <row r="80" spans="1:9" ht="63" hidden="1" customHeight="1" x14ac:dyDescent="0.2">
      <c r="A80" s="82" t="s">
        <v>108</v>
      </c>
      <c r="B80" s="83" t="s">
        <v>109</v>
      </c>
      <c r="C80" s="87" t="s">
        <v>52</v>
      </c>
      <c r="D80" s="94" t="s">
        <v>64</v>
      </c>
      <c r="E80" s="88">
        <f>63*1.055</f>
        <v>66.464999999999989</v>
      </c>
      <c r="F80" s="86">
        <f t="shared" ref="F80:G81" si="3">57.75*1.055</f>
        <v>60.926249999999996</v>
      </c>
      <c r="G80" s="86">
        <f t="shared" si="3"/>
        <v>60.926249999999996</v>
      </c>
      <c r="H80" s="86"/>
      <c r="I80" s="84" t="s">
        <v>97</v>
      </c>
    </row>
    <row r="81" spans="1:9" hidden="1" x14ac:dyDescent="0.2">
      <c r="A81" s="243" t="s">
        <v>110</v>
      </c>
      <c r="B81" s="249" t="s">
        <v>111</v>
      </c>
      <c r="C81" s="87" t="s">
        <v>52</v>
      </c>
      <c r="D81" s="87" t="s">
        <v>64</v>
      </c>
      <c r="E81" s="88">
        <f>63*1.055</f>
        <v>66.464999999999989</v>
      </c>
      <c r="F81" s="86">
        <f t="shared" si="3"/>
        <v>60.926249999999996</v>
      </c>
      <c r="G81" s="86">
        <f t="shared" si="3"/>
        <v>60.926249999999996</v>
      </c>
      <c r="H81" s="86"/>
      <c r="I81" s="284" t="s">
        <v>112</v>
      </c>
    </row>
    <row r="82" spans="1:9" ht="12.75" hidden="1" customHeight="1" x14ac:dyDescent="0.2">
      <c r="A82" s="243"/>
      <c r="B82" s="249"/>
      <c r="C82" s="283" t="s">
        <v>52</v>
      </c>
      <c r="D82" s="87" t="s">
        <v>68</v>
      </c>
      <c r="E82" s="313">
        <f>63*1.055</f>
        <v>66.464999999999989</v>
      </c>
      <c r="F82" s="286">
        <f>47.25*1.055</f>
        <v>49.848749999999995</v>
      </c>
      <c r="G82" s="286"/>
      <c r="H82" s="286"/>
      <c r="I82" s="284"/>
    </row>
    <row r="83" spans="1:9" ht="45" hidden="1" customHeight="1" x14ac:dyDescent="0.2">
      <c r="A83" s="243"/>
      <c r="B83" s="249"/>
      <c r="C83" s="283"/>
      <c r="D83" s="94" t="s">
        <v>189</v>
      </c>
      <c r="E83" s="313"/>
      <c r="F83" s="286"/>
      <c r="G83" s="286"/>
      <c r="H83" s="286"/>
      <c r="I83" s="284"/>
    </row>
    <row r="84" spans="1:9" ht="19.5" hidden="1" customHeight="1" x14ac:dyDescent="0.2">
      <c r="A84" s="243"/>
      <c r="B84" s="249"/>
      <c r="C84" s="87" t="s">
        <v>54</v>
      </c>
      <c r="D84" s="92" t="s">
        <v>78</v>
      </c>
      <c r="E84" s="88">
        <f>30*1.055</f>
        <v>31.65</v>
      </c>
      <c r="F84" s="86">
        <f>27.3*1.055</f>
        <v>28.801500000000001</v>
      </c>
      <c r="G84" s="86">
        <f>27.3*1.055</f>
        <v>28.801500000000001</v>
      </c>
      <c r="H84" s="86">
        <f>27.3*1.055</f>
        <v>28.801500000000001</v>
      </c>
      <c r="I84" s="284" t="s">
        <v>85</v>
      </c>
    </row>
    <row r="85" spans="1:9" ht="15.75" hidden="1" customHeight="1" x14ac:dyDescent="0.2">
      <c r="A85" s="243"/>
      <c r="B85" s="249"/>
      <c r="C85" s="314" t="s">
        <v>54</v>
      </c>
      <c r="D85" s="31" t="s">
        <v>106</v>
      </c>
      <c r="E85" s="288"/>
      <c r="F85" s="286">
        <f>35.7*1.055</f>
        <v>37.663499999999999</v>
      </c>
      <c r="G85" s="286">
        <f>35.7*1.055</f>
        <v>37.663499999999999</v>
      </c>
      <c r="H85" s="286">
        <f>35.7*1.055</f>
        <v>37.663499999999999</v>
      </c>
      <c r="I85" s="284"/>
    </row>
    <row r="86" spans="1:9" ht="30" hidden="1" customHeight="1" x14ac:dyDescent="0.2">
      <c r="A86" s="243"/>
      <c r="B86" s="249"/>
      <c r="C86" s="314"/>
      <c r="D86" s="96" t="s">
        <v>80</v>
      </c>
      <c r="E86" s="288"/>
      <c r="F86" s="286"/>
      <c r="G86" s="286"/>
      <c r="H86" s="286"/>
      <c r="I86" s="284"/>
    </row>
    <row r="87" spans="1:9" ht="52.5" hidden="1" customHeight="1" x14ac:dyDescent="0.2">
      <c r="A87" s="82" t="s">
        <v>113</v>
      </c>
      <c r="B87" s="83" t="s">
        <v>114</v>
      </c>
      <c r="C87" s="87" t="s">
        <v>52</v>
      </c>
      <c r="D87" s="94" t="s">
        <v>64</v>
      </c>
      <c r="E87" s="42">
        <f>63*1.055</f>
        <v>66.464999999999989</v>
      </c>
      <c r="F87" s="86">
        <f>32.55*1.055</f>
        <v>34.340249999999997</v>
      </c>
      <c r="G87" s="86">
        <f>32.55*1.055</f>
        <v>34.340249999999997</v>
      </c>
      <c r="H87" s="86"/>
      <c r="I87" s="84" t="s">
        <v>97</v>
      </c>
    </row>
    <row r="88" spans="1:9" hidden="1" x14ac:dyDescent="0.2">
      <c r="A88" s="82" t="s">
        <v>115</v>
      </c>
      <c r="B88" s="83" t="s">
        <v>116</v>
      </c>
      <c r="C88" s="87" t="s">
        <v>52</v>
      </c>
      <c r="D88" s="87" t="s">
        <v>64</v>
      </c>
      <c r="E88" s="88">
        <f>63*1.055</f>
        <v>66.464999999999989</v>
      </c>
      <c r="F88" s="86">
        <f t="shared" ref="F88:G91" si="4">57.75*1.055</f>
        <v>60.926249999999996</v>
      </c>
      <c r="G88" s="86">
        <f t="shared" si="4"/>
        <v>60.926249999999996</v>
      </c>
      <c r="H88" s="86"/>
      <c r="I88" s="84" t="s">
        <v>90</v>
      </c>
    </row>
    <row r="89" spans="1:9" hidden="1" x14ac:dyDescent="0.2">
      <c r="A89" s="243" t="s">
        <v>117</v>
      </c>
      <c r="B89" s="249" t="s">
        <v>118</v>
      </c>
      <c r="C89" s="87" t="s">
        <v>52</v>
      </c>
      <c r="D89" s="92" t="s">
        <v>64</v>
      </c>
      <c r="E89" s="88">
        <f>63*1.055</f>
        <v>66.464999999999989</v>
      </c>
      <c r="F89" s="86">
        <f t="shared" si="4"/>
        <v>60.926249999999996</v>
      </c>
      <c r="G89" s="86">
        <f t="shared" si="4"/>
        <v>60.926249999999996</v>
      </c>
      <c r="H89" s="86"/>
      <c r="I89" s="284" t="s">
        <v>112</v>
      </c>
    </row>
    <row r="90" spans="1:9" ht="12.75" hidden="1" customHeight="1" x14ac:dyDescent="0.2">
      <c r="A90" s="243"/>
      <c r="B90" s="249"/>
      <c r="C90" s="287" t="s">
        <v>52</v>
      </c>
      <c r="D90" s="92" t="s">
        <v>101</v>
      </c>
      <c r="E90" s="315">
        <f>68*1.055</f>
        <v>71.739999999999995</v>
      </c>
      <c r="F90" s="319">
        <f t="shared" si="4"/>
        <v>60.926249999999996</v>
      </c>
      <c r="G90" s="286">
        <f>47.25*1.055</f>
        <v>49.848749999999995</v>
      </c>
      <c r="H90" s="286"/>
      <c r="I90" s="284"/>
    </row>
    <row r="91" spans="1:9" ht="25.5" hidden="1" customHeight="1" x14ac:dyDescent="0.2">
      <c r="A91" s="243"/>
      <c r="B91" s="249"/>
      <c r="C91" s="287"/>
      <c r="D91" s="94" t="s">
        <v>189</v>
      </c>
      <c r="E91" s="315"/>
      <c r="F91" s="320">
        <f t="shared" si="4"/>
        <v>60.926249999999996</v>
      </c>
      <c r="G91" s="286"/>
      <c r="H91" s="286"/>
      <c r="I91" s="284"/>
    </row>
    <row r="92" spans="1:9" hidden="1" x14ac:dyDescent="0.2">
      <c r="A92" s="243"/>
      <c r="B92" s="249"/>
      <c r="C92" s="87" t="s">
        <v>54</v>
      </c>
      <c r="D92" s="93" t="s">
        <v>78</v>
      </c>
      <c r="E92" s="88"/>
      <c r="F92" s="86">
        <f>27.3*1.055</f>
        <v>28.801500000000001</v>
      </c>
      <c r="G92" s="86">
        <f>27.3*1.055</f>
        <v>28.801500000000001</v>
      </c>
      <c r="H92" s="86">
        <f>27.3*1.055</f>
        <v>28.801500000000001</v>
      </c>
      <c r="I92" s="284" t="s">
        <v>85</v>
      </c>
    </row>
    <row r="93" spans="1:9" ht="12.75" hidden="1" customHeight="1" x14ac:dyDescent="0.2">
      <c r="A93" s="243"/>
      <c r="B93" s="249"/>
      <c r="C93" s="314" t="s">
        <v>54</v>
      </c>
      <c r="D93" s="31" t="s">
        <v>119</v>
      </c>
      <c r="E93" s="288"/>
      <c r="F93" s="286">
        <f>35.7*1.055</f>
        <v>37.663499999999999</v>
      </c>
      <c r="G93" s="286">
        <f>35.7*1.055</f>
        <v>37.663499999999999</v>
      </c>
      <c r="H93" s="286">
        <f>35.7*1.055</f>
        <v>37.663499999999999</v>
      </c>
      <c r="I93" s="284"/>
    </row>
    <row r="94" spans="1:9" ht="30" hidden="1" customHeight="1" x14ac:dyDescent="0.2">
      <c r="A94" s="243"/>
      <c r="B94" s="249"/>
      <c r="C94" s="314"/>
      <c r="D94" s="96" t="s">
        <v>80</v>
      </c>
      <c r="E94" s="288"/>
      <c r="F94" s="286"/>
      <c r="G94" s="286"/>
      <c r="H94" s="286"/>
      <c r="I94" s="284"/>
    </row>
    <row r="95" spans="1:9" hidden="1" x14ac:dyDescent="0.2">
      <c r="A95" s="82" t="s">
        <v>120</v>
      </c>
      <c r="B95" s="83" t="s">
        <v>121</v>
      </c>
      <c r="C95" s="87" t="s">
        <v>52</v>
      </c>
      <c r="D95" s="94" t="s">
        <v>64</v>
      </c>
      <c r="E95" s="88">
        <f>63*1.055</f>
        <v>66.464999999999989</v>
      </c>
      <c r="F95" s="86">
        <f>57.75*1.055</f>
        <v>60.926249999999996</v>
      </c>
      <c r="G95" s="86">
        <f>57.75*1.055</f>
        <v>60.926249999999996</v>
      </c>
      <c r="H95" s="86"/>
      <c r="I95" s="84" t="s">
        <v>90</v>
      </c>
    </row>
    <row r="96" spans="1:9" hidden="1" x14ac:dyDescent="0.2">
      <c r="A96" s="80" t="s">
        <v>163</v>
      </c>
      <c r="B96" s="281" t="s">
        <v>122</v>
      </c>
      <c r="C96" s="281"/>
      <c r="D96" s="281"/>
      <c r="E96" s="281"/>
      <c r="F96" s="281"/>
      <c r="G96" s="281"/>
      <c r="H96" s="281"/>
      <c r="I96" s="281"/>
    </row>
    <row r="97" spans="1:9" hidden="1" x14ac:dyDescent="0.2">
      <c r="A97" s="82" t="s">
        <v>123</v>
      </c>
      <c r="B97" s="83" t="s">
        <v>124</v>
      </c>
      <c r="C97" s="87" t="s">
        <v>52</v>
      </c>
      <c r="D97" s="87" t="s">
        <v>78</v>
      </c>
      <c r="E97" s="88"/>
      <c r="F97" s="86"/>
      <c r="G97" s="86"/>
      <c r="H97" s="86"/>
      <c r="I97" s="84" t="s">
        <v>69</v>
      </c>
    </row>
    <row r="98" spans="1:9" hidden="1" x14ac:dyDescent="0.2">
      <c r="A98" s="82" t="s">
        <v>125</v>
      </c>
      <c r="B98" s="83" t="s">
        <v>126</v>
      </c>
      <c r="C98" s="87" t="s">
        <v>52</v>
      </c>
      <c r="D98" s="87" t="s">
        <v>78</v>
      </c>
      <c r="E98" s="88"/>
      <c r="F98" s="86"/>
      <c r="G98" s="86"/>
      <c r="H98" s="86"/>
      <c r="I98" s="84" t="s">
        <v>69</v>
      </c>
    </row>
    <row r="99" spans="1:9" hidden="1" x14ac:dyDescent="0.2">
      <c r="A99" s="243" t="s">
        <v>127</v>
      </c>
      <c r="B99" s="249" t="s">
        <v>128</v>
      </c>
      <c r="C99" s="87" t="s">
        <v>52</v>
      </c>
      <c r="D99" s="87" t="s">
        <v>78</v>
      </c>
      <c r="E99" s="88"/>
      <c r="F99" s="86"/>
      <c r="G99" s="86"/>
      <c r="H99" s="86"/>
      <c r="I99" s="284" t="s">
        <v>76</v>
      </c>
    </row>
    <row r="100" spans="1:9" ht="12.75" hidden="1" customHeight="1" x14ac:dyDescent="0.2">
      <c r="A100" s="243"/>
      <c r="B100" s="249"/>
      <c r="C100" s="283" t="s">
        <v>77</v>
      </c>
      <c r="D100" s="87" t="s">
        <v>129</v>
      </c>
      <c r="E100" s="313"/>
      <c r="F100" s="286"/>
      <c r="G100" s="286"/>
      <c r="H100" s="286"/>
      <c r="I100" s="284"/>
    </row>
    <row r="101" spans="1:9" ht="25.5" hidden="1" customHeight="1" x14ac:dyDescent="0.2">
      <c r="A101" s="243"/>
      <c r="B101" s="249"/>
      <c r="C101" s="283"/>
      <c r="D101" s="87" t="s">
        <v>107</v>
      </c>
      <c r="E101" s="313"/>
      <c r="F101" s="286"/>
      <c r="G101" s="286"/>
      <c r="H101" s="286"/>
      <c r="I101" s="284"/>
    </row>
    <row r="102" spans="1:9" ht="64.5" hidden="1" customHeight="1" x14ac:dyDescent="0.2">
      <c r="A102" s="243"/>
      <c r="B102" s="249"/>
      <c r="C102" s="87" t="s">
        <v>54</v>
      </c>
      <c r="D102" s="87" t="s">
        <v>130</v>
      </c>
      <c r="E102" s="88"/>
      <c r="F102" s="86"/>
      <c r="G102" s="86"/>
      <c r="H102" s="86"/>
      <c r="I102" s="84" t="s">
        <v>85</v>
      </c>
    </row>
    <row r="103" spans="1:9" ht="25.5" hidden="1" x14ac:dyDescent="0.2">
      <c r="A103" s="82">
        <v>210201</v>
      </c>
      <c r="B103" s="83" t="s">
        <v>131</v>
      </c>
      <c r="C103" s="87" t="s">
        <v>52</v>
      </c>
      <c r="D103" s="87" t="s">
        <v>78</v>
      </c>
      <c r="E103" s="88"/>
      <c r="F103" s="86"/>
      <c r="G103" s="86"/>
      <c r="H103" s="86"/>
      <c r="I103" s="84" t="s">
        <v>97</v>
      </c>
    </row>
    <row r="104" spans="1:9" hidden="1" x14ac:dyDescent="0.2">
      <c r="A104" s="82" t="s">
        <v>152</v>
      </c>
      <c r="B104" s="83" t="s">
        <v>132</v>
      </c>
      <c r="C104" s="87" t="s">
        <v>52</v>
      </c>
      <c r="D104" s="87" t="s">
        <v>78</v>
      </c>
      <c r="E104" s="88"/>
      <c r="F104" s="86"/>
      <c r="G104" s="86"/>
      <c r="H104" s="86"/>
      <c r="I104" s="84" t="s">
        <v>97</v>
      </c>
    </row>
    <row r="105" spans="1:9" hidden="1" x14ac:dyDescent="0.2">
      <c r="A105" s="82">
        <v>210312</v>
      </c>
      <c r="B105" s="83" t="s">
        <v>133</v>
      </c>
      <c r="C105" s="87" t="s">
        <v>52</v>
      </c>
      <c r="D105" s="87" t="s">
        <v>78</v>
      </c>
      <c r="E105" s="88"/>
      <c r="F105" s="86"/>
      <c r="G105" s="86"/>
      <c r="H105" s="86"/>
      <c r="I105" s="84" t="s">
        <v>97</v>
      </c>
    </row>
    <row r="106" spans="1:9" hidden="1" x14ac:dyDescent="0.2">
      <c r="A106" s="82">
        <v>210401</v>
      </c>
      <c r="B106" s="83" t="s">
        <v>134</v>
      </c>
      <c r="C106" s="87" t="s">
        <v>52</v>
      </c>
      <c r="D106" s="87" t="s">
        <v>78</v>
      </c>
      <c r="E106" s="88"/>
      <c r="F106" s="86"/>
      <c r="G106" s="86"/>
      <c r="H106" s="86"/>
      <c r="I106" s="84" t="s">
        <v>90</v>
      </c>
    </row>
    <row r="107" spans="1:9" ht="48" hidden="1" customHeight="1" x14ac:dyDescent="0.2">
      <c r="A107" s="82" t="s">
        <v>153</v>
      </c>
      <c r="B107" s="83" t="s">
        <v>55</v>
      </c>
      <c r="C107" s="87" t="s">
        <v>52</v>
      </c>
      <c r="D107" s="87" t="s">
        <v>78</v>
      </c>
      <c r="E107" s="88"/>
      <c r="F107" s="86"/>
      <c r="G107" s="86"/>
      <c r="H107" s="86"/>
      <c r="I107" s="84" t="s">
        <v>97</v>
      </c>
    </row>
    <row r="108" spans="1:9" hidden="1" x14ac:dyDescent="0.2">
      <c r="A108" s="82">
        <v>210403</v>
      </c>
      <c r="B108" s="83" t="s">
        <v>135</v>
      </c>
      <c r="C108" s="87" t="s">
        <v>52</v>
      </c>
      <c r="D108" s="87" t="s">
        <v>78</v>
      </c>
      <c r="E108" s="88"/>
      <c r="F108" s="86"/>
      <c r="G108" s="86"/>
      <c r="H108" s="86"/>
      <c r="I108" s="84" t="s">
        <v>90</v>
      </c>
    </row>
    <row r="109" spans="1:9" ht="31.5" hidden="1" customHeight="1" x14ac:dyDescent="0.2">
      <c r="A109" s="243" t="s">
        <v>154</v>
      </c>
      <c r="B109" s="249" t="s">
        <v>51</v>
      </c>
      <c r="C109" s="87" t="s">
        <v>52</v>
      </c>
      <c r="D109" s="87" t="s">
        <v>78</v>
      </c>
      <c r="E109" s="88"/>
      <c r="F109" s="86"/>
      <c r="G109" s="86"/>
      <c r="H109" s="86"/>
      <c r="I109" s="84" t="s">
        <v>90</v>
      </c>
    </row>
    <row r="110" spans="1:9" hidden="1" x14ac:dyDescent="0.2">
      <c r="A110" s="243"/>
      <c r="B110" s="249"/>
      <c r="C110" s="87" t="s">
        <v>77</v>
      </c>
      <c r="D110" s="87" t="s">
        <v>130</v>
      </c>
      <c r="E110" s="88"/>
      <c r="F110" s="86"/>
      <c r="G110" s="86"/>
      <c r="H110" s="86"/>
      <c r="I110" s="284" t="s">
        <v>85</v>
      </c>
    </row>
    <row r="111" spans="1:9" hidden="1" x14ac:dyDescent="0.2">
      <c r="A111" s="243"/>
      <c r="B111" s="249"/>
      <c r="C111" s="269" t="s">
        <v>54</v>
      </c>
      <c r="D111" s="87" t="s">
        <v>130</v>
      </c>
      <c r="E111" s="88"/>
      <c r="F111" s="86"/>
      <c r="G111" s="86"/>
      <c r="H111" s="86"/>
      <c r="I111" s="284"/>
    </row>
    <row r="112" spans="1:9" ht="12.75" hidden="1" customHeight="1" x14ac:dyDescent="0.2">
      <c r="A112" s="243"/>
      <c r="B112" s="249"/>
      <c r="C112" s="270"/>
      <c r="D112" s="87" t="s">
        <v>136</v>
      </c>
      <c r="E112" s="318"/>
      <c r="F112" s="291"/>
      <c r="G112" s="291"/>
      <c r="H112" s="286"/>
      <c r="I112" s="284"/>
    </row>
    <row r="113" spans="1:9" ht="30" hidden="1" customHeight="1" x14ac:dyDescent="0.2">
      <c r="A113" s="243"/>
      <c r="B113" s="249"/>
      <c r="C113" s="271"/>
      <c r="D113" s="87" t="s">
        <v>80</v>
      </c>
      <c r="E113" s="318"/>
      <c r="F113" s="291"/>
      <c r="G113" s="291"/>
      <c r="H113" s="286"/>
      <c r="I113" s="284"/>
    </row>
    <row r="114" spans="1:9" ht="12.75" hidden="1" customHeight="1" x14ac:dyDescent="0.2">
      <c r="A114" s="243"/>
      <c r="B114" s="249"/>
      <c r="C114" s="283" t="s">
        <v>54</v>
      </c>
      <c r="D114" s="87" t="s">
        <v>137</v>
      </c>
      <c r="E114" s="318"/>
      <c r="F114" s="291"/>
      <c r="G114" s="291"/>
      <c r="H114" s="286"/>
      <c r="I114" s="284"/>
    </row>
    <row r="115" spans="1:9" ht="36" hidden="1" customHeight="1" x14ac:dyDescent="0.2">
      <c r="A115" s="243"/>
      <c r="B115" s="249"/>
      <c r="C115" s="283"/>
      <c r="D115" s="87" t="s">
        <v>70</v>
      </c>
      <c r="E115" s="318"/>
      <c r="F115" s="291"/>
      <c r="G115" s="291"/>
      <c r="H115" s="286"/>
      <c r="I115" s="284"/>
    </row>
    <row r="116" spans="1:9" ht="24.75" hidden="1" customHeight="1" x14ac:dyDescent="0.2">
      <c r="A116" s="243" t="s">
        <v>155</v>
      </c>
      <c r="B116" s="249" t="s">
        <v>31</v>
      </c>
      <c r="C116" s="87" t="s">
        <v>52</v>
      </c>
      <c r="D116" s="87" t="s">
        <v>78</v>
      </c>
      <c r="E116" s="88"/>
      <c r="F116" s="86"/>
      <c r="G116" s="86"/>
      <c r="H116" s="86"/>
      <c r="I116" s="84" t="s">
        <v>97</v>
      </c>
    </row>
    <row r="117" spans="1:9" ht="46.5" hidden="1" customHeight="1" x14ac:dyDescent="0.2">
      <c r="A117" s="243"/>
      <c r="B117" s="249"/>
      <c r="C117" s="87" t="s">
        <v>54</v>
      </c>
      <c r="D117" s="87" t="s">
        <v>130</v>
      </c>
      <c r="E117" s="88"/>
      <c r="F117" s="86"/>
      <c r="G117" s="86"/>
      <c r="H117" s="86"/>
      <c r="I117" s="84" t="s">
        <v>85</v>
      </c>
    </row>
    <row r="118" spans="1:9" hidden="1" x14ac:dyDescent="0.2">
      <c r="A118" s="243" t="s">
        <v>156</v>
      </c>
      <c r="B118" s="249" t="s">
        <v>33</v>
      </c>
      <c r="C118" s="87" t="s">
        <v>52</v>
      </c>
      <c r="D118" s="87" t="s">
        <v>138</v>
      </c>
      <c r="E118" s="88"/>
      <c r="F118" s="86"/>
      <c r="G118" s="86"/>
      <c r="H118" s="86"/>
      <c r="I118" s="84" t="s">
        <v>90</v>
      </c>
    </row>
    <row r="119" spans="1:9" ht="30" hidden="1" customHeight="1" x14ac:dyDescent="0.2">
      <c r="A119" s="243"/>
      <c r="B119" s="249"/>
      <c r="C119" s="87" t="s">
        <v>77</v>
      </c>
      <c r="D119" s="87" t="s">
        <v>130</v>
      </c>
      <c r="E119" s="88"/>
      <c r="F119" s="86"/>
      <c r="G119" s="86"/>
      <c r="H119" s="86"/>
      <c r="I119" s="284" t="s">
        <v>85</v>
      </c>
    </row>
    <row r="120" spans="1:9" ht="18.75" hidden="1" customHeight="1" x14ac:dyDescent="0.2">
      <c r="A120" s="243"/>
      <c r="B120" s="249"/>
      <c r="C120" s="269" t="s">
        <v>54</v>
      </c>
      <c r="D120" s="92" t="s">
        <v>130</v>
      </c>
      <c r="E120" s="88"/>
      <c r="F120" s="86"/>
      <c r="G120" s="86"/>
      <c r="H120" s="86"/>
      <c r="I120" s="284"/>
    </row>
    <row r="121" spans="1:9" ht="17.25" hidden="1" customHeight="1" x14ac:dyDescent="0.2">
      <c r="A121" s="243"/>
      <c r="B121" s="249"/>
      <c r="C121" s="270"/>
      <c r="D121" s="92" t="s">
        <v>136</v>
      </c>
      <c r="E121" s="321"/>
      <c r="F121" s="291"/>
      <c r="G121" s="291"/>
      <c r="H121" s="286"/>
      <c r="I121" s="284"/>
    </row>
    <row r="122" spans="1:9" ht="27.75" hidden="1" customHeight="1" x14ac:dyDescent="0.2">
      <c r="A122" s="243"/>
      <c r="B122" s="249"/>
      <c r="C122" s="271"/>
      <c r="D122" s="94" t="s">
        <v>80</v>
      </c>
      <c r="E122" s="321"/>
      <c r="F122" s="291"/>
      <c r="G122" s="291"/>
      <c r="H122" s="286"/>
      <c r="I122" s="284"/>
    </row>
    <row r="123" spans="1:9" ht="16.5" hidden="1" customHeight="1" x14ac:dyDescent="0.2">
      <c r="A123" s="243"/>
      <c r="B123" s="249"/>
      <c r="C123" s="283" t="s">
        <v>54</v>
      </c>
      <c r="D123" s="94" t="s">
        <v>139</v>
      </c>
      <c r="E123" s="318"/>
      <c r="F123" s="291"/>
      <c r="G123" s="291"/>
      <c r="H123" s="286"/>
      <c r="I123" s="284"/>
    </row>
    <row r="124" spans="1:9" ht="33.75" hidden="1" customHeight="1" x14ac:dyDescent="0.2">
      <c r="A124" s="243"/>
      <c r="B124" s="249"/>
      <c r="C124" s="283"/>
      <c r="D124" s="87" t="s">
        <v>70</v>
      </c>
      <c r="E124" s="318"/>
      <c r="F124" s="291"/>
      <c r="G124" s="291"/>
      <c r="H124" s="286"/>
      <c r="I124" s="284"/>
    </row>
    <row r="125" spans="1:9" s="110" customFormat="1" ht="60" hidden="1" customHeight="1" x14ac:dyDescent="0.2">
      <c r="A125" s="45" t="s">
        <v>157</v>
      </c>
      <c r="B125" s="46" t="s">
        <v>140</v>
      </c>
      <c r="C125" s="47" t="s">
        <v>52</v>
      </c>
      <c r="D125" s="47" t="s">
        <v>78</v>
      </c>
      <c r="E125" s="48">
        <f>53*1.055</f>
        <v>55.914999999999999</v>
      </c>
      <c r="F125" s="49">
        <f>48.3*1.055</f>
        <v>50.956499999999991</v>
      </c>
      <c r="G125" s="49">
        <f>48.3*1.055</f>
        <v>50.956499999999991</v>
      </c>
      <c r="H125" s="49"/>
      <c r="I125" s="47" t="s">
        <v>65</v>
      </c>
    </row>
    <row r="126" spans="1:9" hidden="1" x14ac:dyDescent="0.2">
      <c r="A126" s="243" t="s">
        <v>158</v>
      </c>
      <c r="B126" s="249" t="s">
        <v>141</v>
      </c>
      <c r="C126" s="87" t="s">
        <v>52</v>
      </c>
      <c r="D126" s="87" t="s">
        <v>78</v>
      </c>
      <c r="E126" s="88"/>
      <c r="F126" s="86"/>
      <c r="G126" s="86"/>
      <c r="H126" s="86"/>
      <c r="I126" s="84" t="s">
        <v>112</v>
      </c>
    </row>
    <row r="127" spans="1:9" hidden="1" x14ac:dyDescent="0.2">
      <c r="A127" s="243"/>
      <c r="B127" s="249"/>
      <c r="C127" s="269" t="s">
        <v>54</v>
      </c>
      <c r="D127" s="92" t="s">
        <v>130</v>
      </c>
      <c r="E127" s="88"/>
      <c r="F127" s="86"/>
      <c r="G127" s="86"/>
      <c r="H127" s="86"/>
      <c r="I127" s="284" t="s">
        <v>85</v>
      </c>
    </row>
    <row r="128" spans="1:9" ht="12.75" hidden="1" customHeight="1" x14ac:dyDescent="0.2">
      <c r="A128" s="243"/>
      <c r="B128" s="249"/>
      <c r="C128" s="270"/>
      <c r="D128" s="92" t="s">
        <v>136</v>
      </c>
      <c r="E128" s="321"/>
      <c r="F128" s="291"/>
      <c r="G128" s="291"/>
      <c r="H128" s="286"/>
      <c r="I128" s="284"/>
    </row>
    <row r="129" spans="1:9" ht="29.25" hidden="1" customHeight="1" x14ac:dyDescent="0.2">
      <c r="A129" s="243"/>
      <c r="B129" s="249"/>
      <c r="C129" s="270"/>
      <c r="D129" s="94" t="s">
        <v>80</v>
      </c>
      <c r="E129" s="321"/>
      <c r="F129" s="291"/>
      <c r="G129" s="291"/>
      <c r="H129" s="286"/>
      <c r="I129" s="284"/>
    </row>
    <row r="130" spans="1:9" ht="12.75" hidden="1" customHeight="1" x14ac:dyDescent="0.2">
      <c r="A130" s="243"/>
      <c r="B130" s="249"/>
      <c r="C130" s="270"/>
      <c r="D130" s="92" t="s">
        <v>137</v>
      </c>
      <c r="E130" s="318"/>
      <c r="F130" s="291"/>
      <c r="G130" s="291"/>
      <c r="H130" s="286"/>
      <c r="I130" s="284"/>
    </row>
    <row r="131" spans="1:9" ht="25.5" hidden="1" customHeight="1" x14ac:dyDescent="0.2">
      <c r="A131" s="243"/>
      <c r="B131" s="249"/>
      <c r="C131" s="271"/>
      <c r="D131" s="94" t="s">
        <v>70</v>
      </c>
      <c r="E131" s="318"/>
      <c r="F131" s="291"/>
      <c r="G131" s="291"/>
      <c r="H131" s="286"/>
      <c r="I131" s="284"/>
    </row>
    <row r="132" spans="1:9" ht="80.25" hidden="1" customHeight="1" x14ac:dyDescent="0.2">
      <c r="A132" s="82">
        <v>230102</v>
      </c>
      <c r="B132" s="83" t="s">
        <v>142</v>
      </c>
      <c r="C132" s="87" t="s">
        <v>52</v>
      </c>
      <c r="D132" s="87" t="s">
        <v>78</v>
      </c>
      <c r="E132" s="88"/>
      <c r="F132" s="86"/>
      <c r="G132" s="86"/>
      <c r="H132" s="86"/>
      <c r="I132" s="84" t="s">
        <v>90</v>
      </c>
    </row>
    <row r="133" spans="1:9" ht="38.25" hidden="1" x14ac:dyDescent="0.2">
      <c r="A133" s="82">
        <v>230105</v>
      </c>
      <c r="B133" s="83" t="s">
        <v>143</v>
      </c>
      <c r="C133" s="87" t="s">
        <v>52</v>
      </c>
      <c r="D133" s="87" t="s">
        <v>78</v>
      </c>
      <c r="E133" s="88"/>
      <c r="F133" s="86"/>
      <c r="G133" s="86"/>
      <c r="H133" s="86"/>
      <c r="I133" s="84" t="s">
        <v>90</v>
      </c>
    </row>
    <row r="134" spans="1:9" ht="21" hidden="1" customHeight="1" x14ac:dyDescent="0.2">
      <c r="A134" s="243" t="s">
        <v>159</v>
      </c>
      <c r="B134" s="249" t="s">
        <v>118</v>
      </c>
      <c r="C134" s="87" t="s">
        <v>52</v>
      </c>
      <c r="D134" s="87" t="s">
        <v>78</v>
      </c>
      <c r="E134" s="88"/>
      <c r="F134" s="86"/>
      <c r="G134" s="86"/>
      <c r="H134" s="86"/>
      <c r="I134" s="84" t="s">
        <v>112</v>
      </c>
    </row>
    <row r="135" spans="1:9" ht="20.25" hidden="1" customHeight="1" x14ac:dyDescent="0.2">
      <c r="A135" s="243"/>
      <c r="B135" s="249"/>
      <c r="C135" s="269" t="s">
        <v>54</v>
      </c>
      <c r="D135" s="87" t="s">
        <v>130</v>
      </c>
      <c r="E135" s="88"/>
      <c r="F135" s="86"/>
      <c r="G135" s="86"/>
      <c r="H135" s="86"/>
      <c r="I135" s="284" t="s">
        <v>85</v>
      </c>
    </row>
    <row r="136" spans="1:9" ht="12.75" hidden="1" customHeight="1" x14ac:dyDescent="0.2">
      <c r="A136" s="243"/>
      <c r="B136" s="249"/>
      <c r="C136" s="270"/>
      <c r="D136" s="92" t="s">
        <v>144</v>
      </c>
      <c r="E136" s="318"/>
      <c r="F136" s="291"/>
      <c r="G136" s="291"/>
      <c r="H136" s="286"/>
      <c r="I136" s="284"/>
    </row>
    <row r="137" spans="1:9" ht="37.5" hidden="1" customHeight="1" x14ac:dyDescent="0.2">
      <c r="A137" s="243"/>
      <c r="B137" s="249"/>
      <c r="C137" s="271"/>
      <c r="D137" s="94" t="s">
        <v>80</v>
      </c>
      <c r="E137" s="318"/>
      <c r="F137" s="291"/>
      <c r="G137" s="291"/>
      <c r="H137" s="286"/>
      <c r="I137" s="284"/>
    </row>
    <row r="138" spans="1:9" hidden="1" x14ac:dyDescent="0.2">
      <c r="A138" s="80" t="s">
        <v>164</v>
      </c>
      <c r="B138" s="281" t="s">
        <v>145</v>
      </c>
      <c r="C138" s="281"/>
      <c r="D138" s="281"/>
      <c r="E138" s="281"/>
      <c r="F138" s="281"/>
      <c r="G138" s="281"/>
      <c r="H138" s="281"/>
      <c r="I138" s="281"/>
    </row>
    <row r="139" spans="1:9" hidden="1" x14ac:dyDescent="0.2">
      <c r="A139" s="82" t="s">
        <v>146</v>
      </c>
      <c r="B139" s="83" t="s">
        <v>147</v>
      </c>
      <c r="C139" s="87" t="s">
        <v>52</v>
      </c>
      <c r="D139" s="87" t="s">
        <v>148</v>
      </c>
      <c r="E139" s="51">
        <f>1.055*56</f>
        <v>59.08</v>
      </c>
      <c r="F139" s="88">
        <f>57.75*1.055</f>
        <v>60.926249999999996</v>
      </c>
      <c r="G139" s="86"/>
      <c r="H139" s="86"/>
      <c r="I139" s="105" t="s">
        <v>69</v>
      </c>
    </row>
    <row r="140" spans="1:9" hidden="1" x14ac:dyDescent="0.2">
      <c r="A140" s="82" t="s">
        <v>191</v>
      </c>
      <c r="B140" s="83" t="s">
        <v>89</v>
      </c>
      <c r="C140" s="87" t="s">
        <v>52</v>
      </c>
      <c r="D140" s="87" t="s">
        <v>148</v>
      </c>
      <c r="E140" s="51">
        <f>60*1.055</f>
        <v>63.3</v>
      </c>
      <c r="F140" s="88">
        <f>57.75*1.055</f>
        <v>60.926249999999996</v>
      </c>
      <c r="G140" s="86"/>
      <c r="H140" s="86"/>
      <c r="I140" s="105" t="s">
        <v>90</v>
      </c>
    </row>
    <row r="141" spans="1:9" hidden="1" x14ac:dyDescent="0.2">
      <c r="A141" s="53" t="s">
        <v>192</v>
      </c>
      <c r="B141" s="83" t="s">
        <v>67</v>
      </c>
      <c r="C141" s="87" t="s">
        <v>52</v>
      </c>
      <c r="D141" s="87" t="s">
        <v>148</v>
      </c>
      <c r="E141" s="51">
        <f>1.055*50</f>
        <v>52.75</v>
      </c>
      <c r="F141" s="88">
        <f>1.055*47.75</f>
        <v>50.376249999999999</v>
      </c>
      <c r="G141" s="86"/>
      <c r="H141" s="86"/>
      <c r="I141" s="105" t="s">
        <v>69</v>
      </c>
    </row>
    <row r="142" spans="1:9" ht="22.5" hidden="1" customHeight="1" x14ac:dyDescent="0.2">
      <c r="A142" s="275" t="s">
        <v>193</v>
      </c>
      <c r="B142" s="278" t="s">
        <v>104</v>
      </c>
      <c r="C142" s="269" t="s">
        <v>52</v>
      </c>
      <c r="D142" s="269" t="s">
        <v>148</v>
      </c>
      <c r="E142" s="51">
        <f>1.055*60</f>
        <v>63.3</v>
      </c>
      <c r="F142" s="88">
        <f>57.75*1.055</f>
        <v>60.926249999999996</v>
      </c>
      <c r="G142" s="86"/>
      <c r="H142" s="86"/>
      <c r="I142" s="105" t="s">
        <v>97</v>
      </c>
    </row>
    <row r="143" spans="1:9" ht="22.5" hidden="1" customHeight="1" x14ac:dyDescent="0.2">
      <c r="A143" s="276"/>
      <c r="B143" s="279"/>
      <c r="C143" s="270"/>
      <c r="D143" s="270"/>
      <c r="E143" s="51">
        <f>1.055*55</f>
        <v>58.024999999999999</v>
      </c>
      <c r="F143" s="88"/>
      <c r="G143" s="86"/>
      <c r="H143" s="86"/>
      <c r="I143" s="105" t="s">
        <v>100</v>
      </c>
    </row>
    <row r="144" spans="1:9" ht="24" hidden="1" customHeight="1" x14ac:dyDescent="0.2">
      <c r="A144" s="277"/>
      <c r="B144" s="280"/>
      <c r="C144" s="271" t="s">
        <v>52</v>
      </c>
      <c r="D144" s="271" t="s">
        <v>148</v>
      </c>
      <c r="E144" s="51">
        <f>1.055*60</f>
        <v>63.3</v>
      </c>
      <c r="F144" s="88"/>
      <c r="G144" s="86"/>
      <c r="H144" s="86"/>
      <c r="I144" s="105" t="s">
        <v>90</v>
      </c>
    </row>
    <row r="145" spans="1:9" ht="25.5" hidden="1" x14ac:dyDescent="0.2">
      <c r="A145" s="53" t="s">
        <v>149</v>
      </c>
      <c r="B145" s="83" t="s">
        <v>109</v>
      </c>
      <c r="C145" s="87" t="s">
        <v>52</v>
      </c>
      <c r="D145" s="87" t="s">
        <v>148</v>
      </c>
      <c r="E145" s="51">
        <f>60*1.055</f>
        <v>63.3</v>
      </c>
      <c r="F145" s="88">
        <f>57.75*1.055</f>
        <v>60.926249999999996</v>
      </c>
      <c r="G145" s="86"/>
      <c r="H145" s="86"/>
      <c r="I145" s="105" t="s">
        <v>97</v>
      </c>
    </row>
    <row r="146" spans="1:9" ht="25.5" hidden="1" x14ac:dyDescent="0.2">
      <c r="A146" s="53" t="s">
        <v>194</v>
      </c>
      <c r="B146" s="83" t="s">
        <v>150</v>
      </c>
      <c r="C146" s="87" t="s">
        <v>52</v>
      </c>
      <c r="D146" s="87" t="s">
        <v>148</v>
      </c>
      <c r="E146" s="51">
        <f>55*1.055</f>
        <v>58.024999999999999</v>
      </c>
      <c r="F146" s="88">
        <f>57.75*1.055</f>
        <v>60.926249999999996</v>
      </c>
      <c r="G146" s="86"/>
      <c r="H146" s="86"/>
      <c r="I146" s="105" t="s">
        <v>112</v>
      </c>
    </row>
    <row r="147" spans="1:9" ht="25.5" hidden="1" x14ac:dyDescent="0.2">
      <c r="A147" s="53" t="s">
        <v>195</v>
      </c>
      <c r="B147" s="83" t="s">
        <v>118</v>
      </c>
      <c r="C147" s="87" t="s">
        <v>52</v>
      </c>
      <c r="D147" s="87" t="s">
        <v>148</v>
      </c>
      <c r="E147" s="51">
        <f>65*1.055</f>
        <v>68.575000000000003</v>
      </c>
      <c r="F147" s="88">
        <f>57.75*1.055</f>
        <v>60.926249999999996</v>
      </c>
      <c r="G147" s="86"/>
      <c r="H147" s="86"/>
      <c r="I147" s="105"/>
    </row>
    <row r="148" spans="1:9" hidden="1" x14ac:dyDescent="0.2">
      <c r="A148" s="53" t="s">
        <v>196</v>
      </c>
      <c r="B148" s="83" t="s">
        <v>114</v>
      </c>
      <c r="C148" s="87" t="s">
        <v>52</v>
      </c>
      <c r="D148" s="87" t="s">
        <v>148</v>
      </c>
      <c r="E148" s="51">
        <f>45*1.055</f>
        <v>47.474999999999994</v>
      </c>
      <c r="F148" s="88">
        <f>1.055*38.85</f>
        <v>40.986750000000001</v>
      </c>
      <c r="G148" s="86"/>
      <c r="H148" s="86"/>
      <c r="I148" s="105" t="s">
        <v>97</v>
      </c>
    </row>
    <row r="149" spans="1:9" hidden="1" x14ac:dyDescent="0.2">
      <c r="A149" s="54" t="s">
        <v>197</v>
      </c>
      <c r="B149" s="103" t="s">
        <v>132</v>
      </c>
      <c r="C149" s="84" t="s">
        <v>52</v>
      </c>
      <c r="D149" s="84" t="s">
        <v>148</v>
      </c>
      <c r="E149" s="51">
        <f>60*1.055</f>
        <v>63.3</v>
      </c>
      <c r="F149" s="88">
        <f>57.75*1.055</f>
        <v>60.926249999999996</v>
      </c>
      <c r="G149" s="86"/>
      <c r="H149" s="86"/>
      <c r="I149" s="105" t="s">
        <v>97</v>
      </c>
    </row>
    <row r="150" spans="1:9" hidden="1" x14ac:dyDescent="0.2">
      <c r="A150" s="54" t="s">
        <v>151</v>
      </c>
      <c r="B150" s="103" t="s">
        <v>87</v>
      </c>
      <c r="C150" s="84" t="s">
        <v>52</v>
      </c>
      <c r="D150" s="84" t="s">
        <v>148</v>
      </c>
      <c r="E150" s="51">
        <f>50*1.055</f>
        <v>52.75</v>
      </c>
      <c r="F150" s="98">
        <f>1.055*47.25</f>
        <v>49.848749999999995</v>
      </c>
      <c r="G150" s="56"/>
      <c r="H150" s="56"/>
      <c r="I150" s="105" t="s">
        <v>76</v>
      </c>
    </row>
    <row r="151" spans="1:9" ht="14.25" hidden="1" customHeight="1" x14ac:dyDescent="0.2">
      <c r="A151" s="80" t="s">
        <v>165</v>
      </c>
      <c r="B151" s="281" t="s">
        <v>166</v>
      </c>
      <c r="C151" s="281"/>
      <c r="D151" s="281"/>
      <c r="E151" s="281"/>
      <c r="F151" s="281"/>
      <c r="G151" s="281"/>
      <c r="H151" s="281"/>
      <c r="I151" s="281"/>
    </row>
    <row r="152" spans="1:9" hidden="1" x14ac:dyDescent="0.2">
      <c r="A152" s="239" t="s">
        <v>171</v>
      </c>
      <c r="B152" s="240" t="s">
        <v>170</v>
      </c>
      <c r="C152" s="87" t="s">
        <v>52</v>
      </c>
      <c r="D152" s="87" t="s">
        <v>168</v>
      </c>
      <c r="E152" s="88"/>
      <c r="F152" s="88">
        <f>1.055*58.8</f>
        <v>62.033999999999992</v>
      </c>
      <c r="G152" s="86"/>
      <c r="H152" s="86"/>
      <c r="I152" s="268" t="s">
        <v>169</v>
      </c>
    </row>
    <row r="153" spans="1:9" hidden="1" x14ac:dyDescent="0.2">
      <c r="A153" s="239"/>
      <c r="B153" s="240"/>
      <c r="C153" s="87" t="s">
        <v>54</v>
      </c>
      <c r="D153" s="87" t="s">
        <v>167</v>
      </c>
      <c r="E153" s="88"/>
      <c r="F153" s="88">
        <f>1.055*42</f>
        <v>44.309999999999995</v>
      </c>
      <c r="G153" s="86"/>
      <c r="H153" s="86"/>
      <c r="I153" s="268"/>
    </row>
    <row r="154" spans="1:9" hidden="1" x14ac:dyDescent="0.2">
      <c r="A154" s="239" t="s">
        <v>173</v>
      </c>
      <c r="B154" s="240" t="s">
        <v>172</v>
      </c>
      <c r="C154" s="87" t="s">
        <v>52</v>
      </c>
      <c r="D154" s="87" t="s">
        <v>168</v>
      </c>
      <c r="E154" s="88"/>
      <c r="F154" s="88">
        <f>1.055*63</f>
        <v>66.464999999999989</v>
      </c>
      <c r="G154" s="86"/>
      <c r="H154" s="86"/>
      <c r="I154" s="268" t="s">
        <v>169</v>
      </c>
    </row>
    <row r="155" spans="1:9" hidden="1" x14ac:dyDescent="0.2">
      <c r="A155" s="239"/>
      <c r="B155" s="240"/>
      <c r="C155" s="87" t="s">
        <v>54</v>
      </c>
      <c r="D155" s="87" t="s">
        <v>167</v>
      </c>
      <c r="E155" s="88"/>
      <c r="F155" s="88">
        <f>1.055*44.1</f>
        <v>46.525500000000001</v>
      </c>
      <c r="G155" s="86"/>
      <c r="H155" s="86">
        <f>1.055*29.4</f>
        <v>31.016999999999996</v>
      </c>
      <c r="I155" s="268"/>
    </row>
    <row r="156" spans="1:9" hidden="1" x14ac:dyDescent="0.2">
      <c r="A156" s="239" t="s">
        <v>175</v>
      </c>
      <c r="B156" s="240" t="s">
        <v>174</v>
      </c>
      <c r="C156" s="87" t="s">
        <v>52</v>
      </c>
      <c r="D156" s="87" t="s">
        <v>168</v>
      </c>
      <c r="E156" s="88"/>
      <c r="F156" s="88">
        <f>1.055*39.9</f>
        <v>42.094499999999996</v>
      </c>
      <c r="G156" s="86"/>
      <c r="H156" s="86"/>
      <c r="I156" s="268" t="s">
        <v>169</v>
      </c>
    </row>
    <row r="157" spans="1:9" hidden="1" x14ac:dyDescent="0.2">
      <c r="A157" s="239"/>
      <c r="B157" s="240"/>
      <c r="C157" s="87" t="s">
        <v>54</v>
      </c>
      <c r="D157" s="87" t="s">
        <v>167</v>
      </c>
      <c r="E157" s="88"/>
      <c r="F157" s="88">
        <f>1.055*27.3</f>
        <v>28.801500000000001</v>
      </c>
      <c r="G157" s="86">
        <f>1.055*17.9</f>
        <v>18.884499999999996</v>
      </c>
      <c r="H157" s="86"/>
      <c r="I157" s="268"/>
    </row>
    <row r="158" spans="1:9" hidden="1" x14ac:dyDescent="0.2">
      <c r="A158" s="239" t="s">
        <v>177</v>
      </c>
      <c r="B158" s="240" t="s">
        <v>176</v>
      </c>
      <c r="C158" s="87" t="s">
        <v>52</v>
      </c>
      <c r="D158" s="87" t="s">
        <v>168</v>
      </c>
      <c r="E158" s="88"/>
      <c r="F158" s="88">
        <f>1.055*39.9</f>
        <v>42.094499999999996</v>
      </c>
      <c r="G158" s="86"/>
      <c r="H158" s="86"/>
      <c r="I158" s="268" t="s">
        <v>169</v>
      </c>
    </row>
    <row r="159" spans="1:9" hidden="1" x14ac:dyDescent="0.2">
      <c r="A159" s="239"/>
      <c r="B159" s="240"/>
      <c r="C159" s="87" t="s">
        <v>54</v>
      </c>
      <c r="D159" s="87" t="s">
        <v>167</v>
      </c>
      <c r="E159" s="88"/>
      <c r="F159" s="88">
        <f>1.055*27.3</f>
        <v>28.801500000000001</v>
      </c>
      <c r="G159" s="86">
        <f>1.055*17.9</f>
        <v>18.884499999999996</v>
      </c>
      <c r="H159" s="86"/>
      <c r="I159" s="268"/>
    </row>
    <row r="160" spans="1:9" hidden="1" x14ac:dyDescent="0.2">
      <c r="A160" s="239" t="s">
        <v>179</v>
      </c>
      <c r="B160" s="240" t="s">
        <v>178</v>
      </c>
      <c r="C160" s="87" t="s">
        <v>52</v>
      </c>
      <c r="D160" s="87" t="s">
        <v>168</v>
      </c>
      <c r="E160" s="88"/>
      <c r="F160" s="88">
        <f>1.055*39.9</f>
        <v>42.094499999999996</v>
      </c>
      <c r="G160" s="86"/>
      <c r="H160" s="86"/>
      <c r="I160" s="268" t="s">
        <v>169</v>
      </c>
    </row>
    <row r="161" spans="1:9" hidden="1" x14ac:dyDescent="0.2">
      <c r="A161" s="239"/>
      <c r="B161" s="240"/>
      <c r="C161" s="87" t="s">
        <v>54</v>
      </c>
      <c r="D161" s="87" t="s">
        <v>167</v>
      </c>
      <c r="E161" s="88"/>
      <c r="F161" s="88">
        <f>1.055*27.3</f>
        <v>28.801500000000001</v>
      </c>
      <c r="G161" s="86">
        <f>1.055*17.9</f>
        <v>18.884499999999996</v>
      </c>
      <c r="H161" s="86"/>
      <c r="I161" s="268"/>
    </row>
    <row r="162" spans="1:9" ht="13.5" hidden="1" customHeight="1" x14ac:dyDescent="0.2">
      <c r="A162" s="239" t="s">
        <v>204</v>
      </c>
      <c r="B162" s="240" t="s">
        <v>205</v>
      </c>
      <c r="C162" s="84" t="s">
        <v>52</v>
      </c>
      <c r="D162" s="84" t="s">
        <v>64</v>
      </c>
      <c r="E162" s="98">
        <f>44*1.055</f>
        <v>46.419999999999995</v>
      </c>
      <c r="F162" s="56"/>
      <c r="G162" s="56"/>
      <c r="H162" s="56"/>
      <c r="I162" s="268" t="s">
        <v>169</v>
      </c>
    </row>
    <row r="163" spans="1:9" ht="13.5" hidden="1" customHeight="1" x14ac:dyDescent="0.2">
      <c r="A163" s="239"/>
      <c r="B163" s="240"/>
      <c r="C163" s="84" t="s">
        <v>54</v>
      </c>
      <c r="D163" s="84" t="s">
        <v>78</v>
      </c>
      <c r="E163" s="98">
        <f>35*1.055</f>
        <v>36.924999999999997</v>
      </c>
      <c r="F163" s="56"/>
      <c r="G163" s="56"/>
      <c r="H163" s="56"/>
      <c r="I163" s="268"/>
    </row>
    <row r="164" spans="1:9" ht="13.5" hidden="1" customHeight="1" x14ac:dyDescent="0.2">
      <c r="A164" s="239" t="s">
        <v>206</v>
      </c>
      <c r="B164" s="240" t="s">
        <v>207</v>
      </c>
      <c r="C164" s="84" t="s">
        <v>52</v>
      </c>
      <c r="D164" s="84" t="s">
        <v>64</v>
      </c>
      <c r="E164" s="98">
        <f t="shared" ref="E164:E171" si="5">44*1.055</f>
        <v>46.419999999999995</v>
      </c>
      <c r="F164" s="56"/>
      <c r="G164" s="56"/>
      <c r="H164" s="56"/>
      <c r="I164" s="268" t="s">
        <v>169</v>
      </c>
    </row>
    <row r="165" spans="1:9" ht="13.5" hidden="1" customHeight="1" x14ac:dyDescent="0.2">
      <c r="A165" s="239"/>
      <c r="B165" s="240"/>
      <c r="C165" s="84" t="s">
        <v>54</v>
      </c>
      <c r="D165" s="84" t="s">
        <v>78</v>
      </c>
      <c r="E165" s="98">
        <f>35*1.055</f>
        <v>36.924999999999997</v>
      </c>
      <c r="F165" s="56"/>
      <c r="G165" s="56"/>
      <c r="H165" s="56"/>
      <c r="I165" s="268"/>
    </row>
    <row r="166" spans="1:9" ht="20.25" hidden="1" customHeight="1" x14ac:dyDescent="0.2">
      <c r="A166" s="239" t="s">
        <v>208</v>
      </c>
      <c r="B166" s="240" t="s">
        <v>116</v>
      </c>
      <c r="C166" s="84" t="s">
        <v>52</v>
      </c>
      <c r="D166" s="84" t="s">
        <v>64</v>
      </c>
      <c r="E166" s="98">
        <f>55*1.055</f>
        <v>58.024999999999999</v>
      </c>
      <c r="F166" s="56"/>
      <c r="G166" s="56"/>
      <c r="H166" s="56"/>
      <c r="I166" s="268" t="s">
        <v>169</v>
      </c>
    </row>
    <row r="167" spans="1:9" ht="24.75" hidden="1" customHeight="1" x14ac:dyDescent="0.2">
      <c r="A167" s="239"/>
      <c r="B167" s="240"/>
      <c r="C167" s="84" t="s">
        <v>54</v>
      </c>
      <c r="D167" s="84" t="s">
        <v>78</v>
      </c>
      <c r="E167" s="98">
        <f t="shared" si="5"/>
        <v>46.419999999999995</v>
      </c>
      <c r="F167" s="56"/>
      <c r="G167" s="56"/>
      <c r="H167" s="56"/>
      <c r="I167" s="268"/>
    </row>
    <row r="168" spans="1:9" ht="13.5" hidden="1" customHeight="1" x14ac:dyDescent="0.2">
      <c r="A168" s="239" t="s">
        <v>209</v>
      </c>
      <c r="B168" s="240" t="s">
        <v>89</v>
      </c>
      <c r="C168" s="84" t="s">
        <v>52</v>
      </c>
      <c r="D168" s="84" t="s">
        <v>64</v>
      </c>
      <c r="E168" s="98">
        <f>55*1.055</f>
        <v>58.024999999999999</v>
      </c>
      <c r="F168" s="56"/>
      <c r="G168" s="56"/>
      <c r="H168" s="56"/>
      <c r="I168" s="268" t="s">
        <v>169</v>
      </c>
    </row>
    <row r="169" spans="1:9" ht="13.5" hidden="1" customHeight="1" x14ac:dyDescent="0.2">
      <c r="A169" s="239"/>
      <c r="B169" s="240"/>
      <c r="C169" s="84" t="s">
        <v>54</v>
      </c>
      <c r="D169" s="84" t="s">
        <v>78</v>
      </c>
      <c r="E169" s="98">
        <f t="shared" si="5"/>
        <v>46.419999999999995</v>
      </c>
      <c r="F169" s="56"/>
      <c r="G169" s="56"/>
      <c r="H169" s="56"/>
      <c r="I169" s="268"/>
    </row>
    <row r="170" spans="1:9" ht="21.75" hidden="1" customHeight="1" x14ac:dyDescent="0.2">
      <c r="A170" s="239" t="s">
        <v>210</v>
      </c>
      <c r="B170" s="240" t="s">
        <v>211</v>
      </c>
      <c r="C170" s="84" t="s">
        <v>52</v>
      </c>
      <c r="D170" s="84" t="s">
        <v>64</v>
      </c>
      <c r="E170" s="98">
        <f>55*1.055</f>
        <v>58.024999999999999</v>
      </c>
      <c r="F170" s="56"/>
      <c r="G170" s="56"/>
      <c r="H170" s="56"/>
      <c r="I170" s="268" t="s">
        <v>169</v>
      </c>
    </row>
    <row r="171" spans="1:9" ht="21.75" hidden="1" customHeight="1" x14ac:dyDescent="0.2">
      <c r="A171" s="239"/>
      <c r="B171" s="240"/>
      <c r="C171" s="84" t="s">
        <v>54</v>
      </c>
      <c r="D171" s="84" t="s">
        <v>78</v>
      </c>
      <c r="E171" s="98">
        <f t="shared" si="5"/>
        <v>46.419999999999995</v>
      </c>
      <c r="F171" s="56"/>
      <c r="G171" s="56"/>
      <c r="H171" s="56"/>
      <c r="I171" s="268"/>
    </row>
    <row r="172" spans="1:9" ht="13.5" hidden="1" customHeight="1" x14ac:dyDescent="0.2">
      <c r="A172" s="239" t="s">
        <v>202</v>
      </c>
      <c r="B172" s="240" t="s">
        <v>203</v>
      </c>
      <c r="C172" s="84" t="s">
        <v>52</v>
      </c>
      <c r="D172" s="84" t="s">
        <v>101</v>
      </c>
      <c r="E172" s="98">
        <f>41*1.055</f>
        <v>43.254999999999995</v>
      </c>
      <c r="F172" s="56"/>
      <c r="G172" s="56"/>
      <c r="H172" s="56"/>
      <c r="I172" s="268" t="s">
        <v>169</v>
      </c>
    </row>
    <row r="173" spans="1:9" ht="13.5" hidden="1" customHeight="1" x14ac:dyDescent="0.2">
      <c r="A173" s="239"/>
      <c r="B173" s="240"/>
      <c r="C173" s="84" t="s">
        <v>54</v>
      </c>
      <c r="D173" s="84" t="s">
        <v>64</v>
      </c>
      <c r="E173" s="98">
        <f>33*1.055</f>
        <v>34.814999999999998</v>
      </c>
      <c r="F173" s="56"/>
      <c r="G173" s="56"/>
      <c r="H173" s="56"/>
      <c r="I173" s="268"/>
    </row>
    <row r="174" spans="1:9" ht="22.5" hidden="1" customHeight="1" x14ac:dyDescent="0.2">
      <c r="A174" s="239" t="s">
        <v>199</v>
      </c>
      <c r="B174" s="240" t="s">
        <v>198</v>
      </c>
      <c r="C174" s="84" t="s">
        <v>52</v>
      </c>
      <c r="D174" s="84" t="s">
        <v>101</v>
      </c>
      <c r="E174" s="98">
        <f>41*1.055</f>
        <v>43.254999999999995</v>
      </c>
      <c r="F174" s="56"/>
      <c r="G174" s="56"/>
      <c r="H174" s="56"/>
      <c r="I174" s="268" t="s">
        <v>169</v>
      </c>
    </row>
    <row r="175" spans="1:9" ht="23.25" hidden="1" customHeight="1" x14ac:dyDescent="0.2">
      <c r="A175" s="239"/>
      <c r="B175" s="240"/>
      <c r="C175" s="84" t="s">
        <v>54</v>
      </c>
      <c r="D175" s="84" t="s">
        <v>64</v>
      </c>
      <c r="E175" s="98">
        <f>33*1.055</f>
        <v>34.814999999999998</v>
      </c>
      <c r="F175" s="56"/>
      <c r="G175" s="56"/>
      <c r="H175" s="56"/>
      <c r="I175" s="268"/>
    </row>
    <row r="176" spans="1:9" ht="25.5" hidden="1" customHeight="1" x14ac:dyDescent="0.2">
      <c r="A176" s="239" t="s">
        <v>201</v>
      </c>
      <c r="B176" s="240" t="s">
        <v>200</v>
      </c>
      <c r="C176" s="84" t="s">
        <v>52</v>
      </c>
      <c r="D176" s="84" t="s">
        <v>101</v>
      </c>
      <c r="E176" s="98">
        <f>41*1.055</f>
        <v>43.254999999999995</v>
      </c>
      <c r="F176" s="56"/>
      <c r="G176" s="56"/>
      <c r="H176" s="56"/>
      <c r="I176" s="268" t="s">
        <v>169</v>
      </c>
    </row>
    <row r="177" spans="1:9" ht="25.5" hidden="1" customHeight="1" x14ac:dyDescent="0.2">
      <c r="A177" s="239"/>
      <c r="B177" s="240"/>
      <c r="C177" s="57" t="s">
        <v>54</v>
      </c>
      <c r="D177" s="57" t="s">
        <v>64</v>
      </c>
      <c r="E177" s="58">
        <f>33*1.055</f>
        <v>34.814999999999998</v>
      </c>
      <c r="F177" s="59"/>
      <c r="G177" s="59"/>
      <c r="H177" s="59"/>
      <c r="I177" s="268"/>
    </row>
    <row r="178" spans="1:9" ht="25.5" hidden="1" customHeight="1" x14ac:dyDescent="0.2">
      <c r="A178" s="349" t="s">
        <v>50</v>
      </c>
      <c r="B178" s="349"/>
      <c r="C178" s="349"/>
      <c r="D178" s="111"/>
      <c r="E178" s="112"/>
      <c r="F178" s="113"/>
      <c r="G178" s="113"/>
      <c r="H178" s="113"/>
      <c r="I178" s="114"/>
    </row>
    <row r="179" spans="1:9" hidden="1" x14ac:dyDescent="0.2">
      <c r="A179" s="60"/>
      <c r="B179" s="61"/>
      <c r="C179" s="62"/>
      <c r="D179" s="62"/>
      <c r="E179" s="63"/>
      <c r="F179" s="64"/>
      <c r="G179" s="64"/>
      <c r="H179" s="64"/>
    </row>
    <row r="180" spans="1:9" ht="64.5" hidden="1" customHeight="1" x14ac:dyDescent="0.2">
      <c r="A180" s="250" t="s">
        <v>1</v>
      </c>
      <c r="B180" s="251"/>
      <c r="C180" s="252" t="s">
        <v>2</v>
      </c>
      <c r="D180" s="252" t="s">
        <v>3</v>
      </c>
      <c r="E180" s="255" t="s">
        <v>4</v>
      </c>
      <c r="F180" s="256"/>
      <c r="G180" s="256"/>
      <c r="H180" s="256"/>
      <c r="I180" s="259" t="s">
        <v>5</v>
      </c>
    </row>
    <row r="181" spans="1:9" ht="30" hidden="1" customHeight="1" x14ac:dyDescent="0.2">
      <c r="A181" s="262" t="s">
        <v>6</v>
      </c>
      <c r="B181" s="264" t="s">
        <v>7</v>
      </c>
      <c r="C181" s="253"/>
      <c r="D181" s="253"/>
      <c r="E181" s="257"/>
      <c r="F181" s="258"/>
      <c r="G181" s="258"/>
      <c r="H181" s="258"/>
      <c r="I181" s="260"/>
    </row>
    <row r="182" spans="1:9" ht="33.75" hidden="1" customHeight="1" thickBot="1" x14ac:dyDescent="0.25">
      <c r="A182" s="263"/>
      <c r="B182" s="254"/>
      <c r="C182" s="254"/>
      <c r="D182" s="254"/>
      <c r="E182" s="65" t="s">
        <v>8</v>
      </c>
      <c r="F182" s="66" t="s">
        <v>9</v>
      </c>
      <c r="G182" s="66" t="s">
        <v>10</v>
      </c>
      <c r="H182" s="66" t="s">
        <v>11</v>
      </c>
      <c r="I182" s="261"/>
    </row>
    <row r="183" spans="1:9" hidden="1" x14ac:dyDescent="0.2">
      <c r="A183" s="13" t="s">
        <v>12</v>
      </c>
      <c r="B183" s="242" t="s">
        <v>13</v>
      </c>
      <c r="C183" s="242"/>
      <c r="D183" s="242"/>
      <c r="E183" s="242"/>
      <c r="F183" s="242"/>
      <c r="G183" s="242"/>
      <c r="H183" s="242"/>
      <c r="I183" s="242"/>
    </row>
    <row r="184" spans="1:9" ht="15.75" hidden="1" customHeight="1" x14ac:dyDescent="0.2">
      <c r="A184" s="243" t="s">
        <v>26</v>
      </c>
      <c r="B184" s="246" t="s">
        <v>51</v>
      </c>
      <c r="C184" s="87" t="s">
        <v>52</v>
      </c>
      <c r="D184" s="87" t="s">
        <v>137</v>
      </c>
      <c r="E184" s="88">
        <f>1.055*13.75</f>
        <v>14.50625</v>
      </c>
      <c r="F184" s="86">
        <f>1.055*13.13</f>
        <v>13.85215</v>
      </c>
      <c r="G184" s="86">
        <f>1.055*11.45</f>
        <v>12.079749999999999</v>
      </c>
      <c r="H184" s="86"/>
      <c r="I184" s="87" t="s">
        <v>53</v>
      </c>
    </row>
    <row r="185" spans="1:9" hidden="1" x14ac:dyDescent="0.2">
      <c r="A185" s="244"/>
      <c r="B185" s="247"/>
      <c r="C185" s="87" t="s">
        <v>52</v>
      </c>
      <c r="D185" s="87" t="s">
        <v>212</v>
      </c>
      <c r="E185" s="88">
        <f>1.055*13.75</f>
        <v>14.50625</v>
      </c>
      <c r="F185" s="86"/>
      <c r="G185" s="86"/>
      <c r="H185" s="86"/>
      <c r="I185" s="87" t="s">
        <v>53</v>
      </c>
    </row>
    <row r="186" spans="1:9" hidden="1" x14ac:dyDescent="0.2">
      <c r="A186" s="245"/>
      <c r="B186" s="248"/>
      <c r="C186" s="87" t="s">
        <v>54</v>
      </c>
      <c r="D186" s="87" t="s">
        <v>137</v>
      </c>
      <c r="E186" s="88">
        <f>1.055*11</f>
        <v>11.604999999999999</v>
      </c>
      <c r="F186" s="86">
        <f>1.055*10.5</f>
        <v>11.077499999999999</v>
      </c>
      <c r="G186" s="86"/>
      <c r="H186" s="86"/>
      <c r="I186" s="87" t="s">
        <v>53</v>
      </c>
    </row>
    <row r="187" spans="1:9" hidden="1" x14ac:dyDescent="0.2">
      <c r="A187" s="243" t="s">
        <v>32</v>
      </c>
      <c r="B187" s="249" t="s">
        <v>33</v>
      </c>
      <c r="C187" s="87" t="s">
        <v>52</v>
      </c>
      <c r="D187" s="87" t="s">
        <v>137</v>
      </c>
      <c r="E187" s="88">
        <f>1.055*13.75</f>
        <v>14.50625</v>
      </c>
      <c r="F187" s="115"/>
      <c r="G187" s="86">
        <f>1.055*11.45</f>
        <v>12.079749999999999</v>
      </c>
      <c r="H187" s="86"/>
      <c r="I187" s="87" t="s">
        <v>53</v>
      </c>
    </row>
    <row r="188" spans="1:9" hidden="1" x14ac:dyDescent="0.2">
      <c r="A188" s="243"/>
      <c r="B188" s="249"/>
      <c r="C188" s="87" t="s">
        <v>52</v>
      </c>
      <c r="D188" s="87" t="s">
        <v>212</v>
      </c>
      <c r="E188" s="88">
        <f>1.055*13.75</f>
        <v>14.50625</v>
      </c>
      <c r="F188" s="86">
        <f>1.055*13.13</f>
        <v>13.85215</v>
      </c>
      <c r="G188" s="86">
        <f>1.055*11.45</f>
        <v>12.079749999999999</v>
      </c>
      <c r="H188" s="86"/>
      <c r="I188" s="87" t="s">
        <v>53</v>
      </c>
    </row>
    <row r="189" spans="1:9" hidden="1" x14ac:dyDescent="0.2">
      <c r="A189" s="243"/>
      <c r="B189" s="249"/>
      <c r="C189" s="87" t="s">
        <v>54</v>
      </c>
      <c r="D189" s="87" t="s">
        <v>137</v>
      </c>
      <c r="E189" s="88">
        <f>1.055*11</f>
        <v>11.604999999999999</v>
      </c>
      <c r="F189" s="86">
        <f>1.055*10.5</f>
        <v>11.077499999999999</v>
      </c>
      <c r="G189" s="86"/>
      <c r="H189" s="86"/>
      <c r="I189" s="87" t="s">
        <v>53</v>
      </c>
    </row>
    <row r="190" spans="1:9" ht="33.75" hidden="1" customHeight="1" x14ac:dyDescent="0.2">
      <c r="A190" s="82" t="s">
        <v>38</v>
      </c>
      <c r="B190" s="83" t="s">
        <v>39</v>
      </c>
      <c r="C190" s="87" t="s">
        <v>52</v>
      </c>
      <c r="D190" s="87" t="s">
        <v>213</v>
      </c>
      <c r="E190" s="88">
        <f>1.055*13.75</f>
        <v>14.50625</v>
      </c>
      <c r="F190" s="86">
        <f>1.055*13.13</f>
        <v>13.85215</v>
      </c>
      <c r="G190" s="86">
        <f>1.055*11.45</f>
        <v>12.079749999999999</v>
      </c>
      <c r="H190" s="86"/>
      <c r="I190" s="87" t="s">
        <v>53</v>
      </c>
    </row>
    <row r="191" spans="1:9" ht="60" hidden="1" customHeight="1" x14ac:dyDescent="0.2">
      <c r="A191" s="82" t="s">
        <v>41</v>
      </c>
      <c r="B191" s="83" t="s">
        <v>42</v>
      </c>
      <c r="C191" s="87" t="s">
        <v>52</v>
      </c>
      <c r="D191" s="87" t="s">
        <v>213</v>
      </c>
      <c r="E191" s="88">
        <f>1.055*13.75</f>
        <v>14.50625</v>
      </c>
      <c r="F191" s="86">
        <f>1.055*13.13</f>
        <v>13.85215</v>
      </c>
      <c r="G191" s="86">
        <f>1.055*11.45</f>
        <v>12.079749999999999</v>
      </c>
      <c r="H191" s="86"/>
      <c r="I191" s="87" t="s">
        <v>53</v>
      </c>
    </row>
    <row r="192" spans="1:9" ht="23.25" hidden="1" customHeight="1" x14ac:dyDescent="0.2">
      <c r="A192" s="265" t="s">
        <v>23</v>
      </c>
      <c r="B192" s="265" t="s">
        <v>55</v>
      </c>
      <c r="C192" s="87" t="s">
        <v>54</v>
      </c>
      <c r="D192" s="87" t="s">
        <v>137</v>
      </c>
      <c r="E192" s="88">
        <f>1.055*11</f>
        <v>11.604999999999999</v>
      </c>
      <c r="F192" s="86">
        <f>1.055*10.5</f>
        <v>11.077499999999999</v>
      </c>
      <c r="G192" s="86"/>
      <c r="H192" s="86"/>
      <c r="I192" s="87" t="s">
        <v>53</v>
      </c>
    </row>
    <row r="193" spans="1:9" ht="51" hidden="1" x14ac:dyDescent="0.2">
      <c r="A193" s="266"/>
      <c r="B193" s="266"/>
      <c r="C193" s="87" t="s">
        <v>214</v>
      </c>
      <c r="D193" s="87" t="s">
        <v>212</v>
      </c>
      <c r="E193" s="69">
        <f>1.055*13.75</f>
        <v>14.50625</v>
      </c>
      <c r="F193" s="70"/>
      <c r="G193" s="70"/>
      <c r="H193" s="70"/>
      <c r="I193" s="87" t="s">
        <v>53</v>
      </c>
    </row>
    <row r="194" spans="1:9" ht="22.5" hidden="1" customHeight="1" x14ac:dyDescent="0.2">
      <c r="A194" s="267"/>
      <c r="B194" s="267"/>
      <c r="C194" s="87" t="s">
        <v>52</v>
      </c>
      <c r="D194" s="87" t="s">
        <v>137</v>
      </c>
      <c r="E194" s="69">
        <f>1.055*13.75</f>
        <v>14.50625</v>
      </c>
      <c r="F194" s="70">
        <f>1.055*13.13</f>
        <v>13.85215</v>
      </c>
      <c r="G194" s="70"/>
      <c r="H194" s="70"/>
      <c r="I194" s="87"/>
    </row>
    <row r="195" spans="1:9" hidden="1" x14ac:dyDescent="0.2">
      <c r="A195" s="22" t="s">
        <v>15</v>
      </c>
      <c r="B195" s="241" t="s">
        <v>16</v>
      </c>
      <c r="C195" s="241"/>
      <c r="D195" s="241"/>
      <c r="E195" s="241"/>
      <c r="F195" s="241"/>
      <c r="G195" s="241"/>
      <c r="H195" s="241"/>
      <c r="I195" s="241"/>
    </row>
    <row r="196" spans="1:9" ht="25.5" hidden="1" x14ac:dyDescent="0.2">
      <c r="A196" s="99" t="s">
        <v>23</v>
      </c>
      <c r="B196" s="100" t="s">
        <v>55</v>
      </c>
      <c r="C196" s="73" t="s">
        <v>54</v>
      </c>
      <c r="D196" s="73" t="s">
        <v>215</v>
      </c>
      <c r="E196" s="69">
        <f>1.055*11</f>
        <v>11.604999999999999</v>
      </c>
      <c r="F196" s="116"/>
      <c r="G196" s="70">
        <f>1.055*10.5</f>
        <v>11.077499999999999</v>
      </c>
      <c r="H196" s="70"/>
      <c r="I196" s="87" t="s">
        <v>53</v>
      </c>
    </row>
    <row r="197" spans="1:9" hidden="1" x14ac:dyDescent="0.2">
      <c r="A197" s="265" t="s">
        <v>26</v>
      </c>
      <c r="B197" s="246" t="s">
        <v>51</v>
      </c>
      <c r="C197" s="73" t="s">
        <v>52</v>
      </c>
      <c r="D197" s="73" t="s">
        <v>215</v>
      </c>
      <c r="E197" s="69">
        <f>1.055*13.75</f>
        <v>14.50625</v>
      </c>
      <c r="F197" s="116"/>
      <c r="G197" s="70"/>
      <c r="H197" s="70"/>
      <c r="I197" s="87"/>
    </row>
    <row r="198" spans="1:9" ht="51" hidden="1" x14ac:dyDescent="0.2">
      <c r="A198" s="266"/>
      <c r="B198" s="247"/>
      <c r="C198" s="87" t="s">
        <v>214</v>
      </c>
      <c r="D198" s="87" t="s">
        <v>217</v>
      </c>
      <c r="E198" s="69">
        <f>1.055*13.75</f>
        <v>14.50625</v>
      </c>
      <c r="F198" s="116"/>
      <c r="G198" s="70"/>
      <c r="H198" s="70"/>
      <c r="I198" s="87"/>
    </row>
    <row r="199" spans="1:9" ht="15.75" hidden="1" customHeight="1" x14ac:dyDescent="0.2">
      <c r="A199" s="267"/>
      <c r="B199" s="248"/>
      <c r="C199" s="73" t="s">
        <v>54</v>
      </c>
      <c r="D199" s="87" t="s">
        <v>217</v>
      </c>
      <c r="E199" s="69">
        <f>1.055*11</f>
        <v>11.604999999999999</v>
      </c>
      <c r="F199" s="70"/>
      <c r="G199" s="70">
        <f>1.055*10.5</f>
        <v>11.077499999999999</v>
      </c>
      <c r="H199" s="70"/>
      <c r="I199" s="87" t="s">
        <v>53</v>
      </c>
    </row>
    <row r="200" spans="1:9" ht="15.75" hidden="1" customHeight="1" x14ac:dyDescent="0.2">
      <c r="A200" s="297" t="s">
        <v>32</v>
      </c>
      <c r="B200" s="246" t="s">
        <v>33</v>
      </c>
      <c r="C200" s="73" t="s">
        <v>52</v>
      </c>
      <c r="D200" s="73" t="s">
        <v>215</v>
      </c>
      <c r="E200" s="69">
        <f>1.055*13.75</f>
        <v>14.50625</v>
      </c>
      <c r="F200" s="70"/>
      <c r="G200" s="70"/>
      <c r="H200" s="70"/>
      <c r="I200" s="87" t="s">
        <v>53</v>
      </c>
    </row>
    <row r="201" spans="1:9" hidden="1" x14ac:dyDescent="0.2">
      <c r="A201" s="244"/>
      <c r="B201" s="247"/>
      <c r="C201" s="73" t="s">
        <v>54</v>
      </c>
      <c r="D201" s="87" t="s">
        <v>217</v>
      </c>
      <c r="E201" s="69">
        <f>1.055*11</f>
        <v>11.604999999999999</v>
      </c>
      <c r="F201" s="70"/>
      <c r="G201" s="70">
        <f>1.055*10.5</f>
        <v>11.077499999999999</v>
      </c>
      <c r="H201" s="70"/>
      <c r="I201" s="87" t="s">
        <v>53</v>
      </c>
    </row>
    <row r="202" spans="1:9" ht="51" hidden="1" x14ac:dyDescent="0.2">
      <c r="A202" s="245"/>
      <c r="B202" s="248"/>
      <c r="C202" s="87" t="s">
        <v>214</v>
      </c>
      <c r="D202" s="87" t="s">
        <v>217</v>
      </c>
      <c r="E202" s="88">
        <f>1.055*13.75</f>
        <v>14.50625</v>
      </c>
      <c r="F202" s="70"/>
      <c r="G202" s="70"/>
      <c r="H202" s="70"/>
      <c r="I202" s="87" t="s">
        <v>53</v>
      </c>
    </row>
    <row r="203" spans="1:9" hidden="1" x14ac:dyDescent="0.2">
      <c r="A203" s="297" t="s">
        <v>34</v>
      </c>
      <c r="B203" s="246" t="s">
        <v>35</v>
      </c>
      <c r="C203" s="73" t="s">
        <v>52</v>
      </c>
      <c r="D203" s="73" t="s">
        <v>19</v>
      </c>
      <c r="E203" s="69"/>
      <c r="F203" s="70"/>
      <c r="G203" s="70"/>
      <c r="H203" s="70"/>
      <c r="I203" s="87" t="s">
        <v>53</v>
      </c>
    </row>
    <row r="204" spans="1:9" hidden="1" x14ac:dyDescent="0.2">
      <c r="A204" s="245"/>
      <c r="B204" s="248"/>
      <c r="C204" s="73" t="s">
        <v>54</v>
      </c>
      <c r="D204" s="73" t="s">
        <v>37</v>
      </c>
      <c r="E204" s="69"/>
      <c r="F204" s="70"/>
      <c r="G204" s="70"/>
      <c r="H204" s="70"/>
      <c r="I204" s="87" t="s">
        <v>53</v>
      </c>
    </row>
    <row r="205" spans="1:9" hidden="1" x14ac:dyDescent="0.2">
      <c r="A205" s="243" t="s">
        <v>41</v>
      </c>
      <c r="B205" s="249" t="s">
        <v>42</v>
      </c>
      <c r="C205" s="73" t="s">
        <v>52</v>
      </c>
      <c r="D205" s="73" t="s">
        <v>216</v>
      </c>
      <c r="E205" s="69">
        <f>1.055*13.75</f>
        <v>14.50625</v>
      </c>
      <c r="F205" s="70"/>
      <c r="G205" s="70"/>
      <c r="H205" s="70"/>
      <c r="I205" s="87" t="s">
        <v>53</v>
      </c>
    </row>
    <row r="206" spans="1:9" hidden="1" x14ac:dyDescent="0.2">
      <c r="A206" s="243"/>
      <c r="B206" s="249"/>
      <c r="C206" s="73" t="s">
        <v>54</v>
      </c>
      <c r="D206" s="73" t="s">
        <v>213</v>
      </c>
      <c r="E206" s="69">
        <f>1.055*11</f>
        <v>11.604999999999999</v>
      </c>
      <c r="F206" s="70"/>
      <c r="G206" s="70">
        <f>1.055*10.5</f>
        <v>11.077499999999999</v>
      </c>
      <c r="H206" s="70"/>
      <c r="I206" s="87" t="s">
        <v>53</v>
      </c>
    </row>
    <row r="207" spans="1:9" ht="33.75" hidden="1" customHeight="1" x14ac:dyDescent="0.2">
      <c r="A207" s="82" t="s">
        <v>38</v>
      </c>
      <c r="B207" s="83" t="s">
        <v>39</v>
      </c>
      <c r="C207" s="73" t="s">
        <v>52</v>
      </c>
      <c r="D207" s="73" t="s">
        <v>216</v>
      </c>
      <c r="E207" s="69">
        <f>1.055*13.75</f>
        <v>14.50625</v>
      </c>
      <c r="F207" s="70"/>
      <c r="G207" s="70">
        <f>1.055*11.45</f>
        <v>12.079749999999999</v>
      </c>
      <c r="H207" s="70"/>
      <c r="I207" s="87" t="s">
        <v>53</v>
      </c>
    </row>
    <row r="208" spans="1:9" hidden="1" x14ac:dyDescent="0.2"/>
    <row r="209" spans="1:14" ht="18.75" x14ac:dyDescent="0.2">
      <c r="A209" s="221" t="s">
        <v>59</v>
      </c>
      <c r="B209" s="7"/>
      <c r="C209" s="8"/>
      <c r="D209" s="8"/>
      <c r="E209" s="9"/>
      <c r="F209" s="10"/>
      <c r="G209" s="10"/>
      <c r="H209" s="10"/>
      <c r="I209" s="194"/>
    </row>
    <row r="210" spans="1:14" x14ac:dyDescent="0.2">
      <c r="A210" s="1"/>
      <c r="B210" s="7"/>
      <c r="C210" s="8"/>
      <c r="D210" s="8"/>
      <c r="E210" s="9"/>
      <c r="F210" s="10"/>
      <c r="G210" s="10"/>
      <c r="H210" s="10"/>
      <c r="I210" s="194">
        <f>1.04</f>
        <v>1.04</v>
      </c>
    </row>
    <row r="211" spans="1:14" ht="46.5" customHeight="1" x14ac:dyDescent="0.2">
      <c r="A211" s="294" t="s">
        <v>1</v>
      </c>
      <c r="B211" s="294"/>
      <c r="C211" s="294" t="s">
        <v>2</v>
      </c>
      <c r="D211" s="294" t="s">
        <v>3</v>
      </c>
      <c r="E211" s="294" t="s">
        <v>4</v>
      </c>
      <c r="F211" s="294"/>
      <c r="G211" s="294"/>
      <c r="H211" s="294"/>
      <c r="I211" s="294" t="s">
        <v>5</v>
      </c>
    </row>
    <row r="212" spans="1:14" x14ac:dyDescent="0.2">
      <c r="A212" s="295" t="s">
        <v>6</v>
      </c>
      <c r="B212" s="294" t="s">
        <v>7</v>
      </c>
      <c r="C212" s="294"/>
      <c r="D212" s="294"/>
      <c r="E212" s="294"/>
      <c r="F212" s="294"/>
      <c r="G212" s="294"/>
      <c r="H212" s="294"/>
      <c r="I212" s="294"/>
    </row>
    <row r="213" spans="1:14" ht="18" customHeight="1" x14ac:dyDescent="0.2">
      <c r="A213" s="295"/>
      <c r="B213" s="294"/>
      <c r="C213" s="294"/>
      <c r="D213" s="294"/>
      <c r="E213" s="128" t="s">
        <v>8</v>
      </c>
      <c r="F213" s="129" t="s">
        <v>9</v>
      </c>
      <c r="G213" s="129" t="s">
        <v>10</v>
      </c>
      <c r="H213" s="129" t="s">
        <v>11</v>
      </c>
      <c r="I213" s="294"/>
    </row>
    <row r="214" spans="1:14" ht="27.75" customHeight="1" x14ac:dyDescent="0.2">
      <c r="A214" s="127" t="s">
        <v>227</v>
      </c>
      <c r="B214" s="348" t="s">
        <v>226</v>
      </c>
      <c r="C214" s="348"/>
      <c r="D214" s="348"/>
      <c r="E214" s="348"/>
      <c r="F214" s="348"/>
      <c r="G214" s="348"/>
      <c r="H214" s="348"/>
      <c r="I214" s="348"/>
      <c r="K214" s="106">
        <v>1.0640000000000001</v>
      </c>
    </row>
    <row r="215" spans="1:14" ht="27.75" customHeight="1" x14ac:dyDescent="0.2">
      <c r="A215" s="22" t="s">
        <v>12</v>
      </c>
      <c r="B215" s="241" t="s">
        <v>13</v>
      </c>
      <c r="C215" s="241"/>
      <c r="D215" s="241"/>
      <c r="E215" s="241"/>
      <c r="F215" s="241"/>
      <c r="G215" s="241"/>
      <c r="H215" s="241"/>
      <c r="I215" s="241"/>
      <c r="K215" s="106">
        <f>E216*$K$214</f>
        <v>26.889408000000003</v>
      </c>
      <c r="L215" s="106">
        <f t="shared" ref="L215:N215" si="6">F216*$K$214</f>
        <v>26.955801600000001</v>
      </c>
      <c r="M215" s="106">
        <f t="shared" si="6"/>
        <v>24.587763200000001</v>
      </c>
      <c r="N215" s="106">
        <f t="shared" si="6"/>
        <v>0</v>
      </c>
    </row>
    <row r="216" spans="1:14" ht="33.75" customHeight="1" x14ac:dyDescent="0.2">
      <c r="A216" s="138" t="s">
        <v>218</v>
      </c>
      <c r="B216" s="139" t="s">
        <v>219</v>
      </c>
      <c r="C216" s="136" t="s">
        <v>52</v>
      </c>
      <c r="D216" s="136" t="s">
        <v>213</v>
      </c>
      <c r="E216" s="137">
        <v>25.272000000000002</v>
      </c>
      <c r="F216" s="137">
        <v>25.334399999999999</v>
      </c>
      <c r="G216" s="191">
        <v>23.108799999999999</v>
      </c>
      <c r="H216" s="141"/>
      <c r="I216" s="136" t="s">
        <v>233</v>
      </c>
    </row>
    <row r="217" spans="1:14" ht="33.75" customHeight="1" x14ac:dyDescent="0.2">
      <c r="A217" s="138" t="s">
        <v>38</v>
      </c>
      <c r="B217" s="139" t="s">
        <v>39</v>
      </c>
      <c r="C217" s="136" t="s">
        <v>52</v>
      </c>
      <c r="D217" s="136" t="s">
        <v>213</v>
      </c>
      <c r="E217" s="192">
        <v>25.272000000000002</v>
      </c>
      <c r="F217" s="192">
        <v>25.334399999999999</v>
      </c>
      <c r="G217" s="191">
        <v>23.108799999999999</v>
      </c>
      <c r="H217" s="136"/>
      <c r="I217" s="136" t="s">
        <v>233</v>
      </c>
    </row>
    <row r="218" spans="1:14" ht="33.75" customHeight="1" x14ac:dyDescent="0.2">
      <c r="A218" s="138" t="s">
        <v>41</v>
      </c>
      <c r="B218" s="139" t="s">
        <v>42</v>
      </c>
      <c r="C218" s="136" t="s">
        <v>52</v>
      </c>
      <c r="D218" s="136" t="s">
        <v>213</v>
      </c>
      <c r="E218" s="192">
        <v>25.272000000000002</v>
      </c>
      <c r="F218" s="192">
        <v>25.334399999999999</v>
      </c>
      <c r="G218" s="191">
        <v>22.058400000000002</v>
      </c>
      <c r="H218" s="136"/>
      <c r="I218" s="136" t="s">
        <v>233</v>
      </c>
    </row>
    <row r="219" spans="1:14" ht="33.75" customHeight="1" x14ac:dyDescent="0.2">
      <c r="A219" s="138" t="s">
        <v>44</v>
      </c>
      <c r="B219" s="139" t="s">
        <v>57</v>
      </c>
      <c r="C219" s="136" t="s">
        <v>52</v>
      </c>
      <c r="D219" s="136" t="s">
        <v>213</v>
      </c>
      <c r="E219" s="192">
        <v>25.272000000000002</v>
      </c>
      <c r="F219" s="192">
        <v>25.334399999999999</v>
      </c>
      <c r="G219" s="191">
        <v>22.058400000000002</v>
      </c>
      <c r="H219" s="136"/>
      <c r="I219" s="136" t="s">
        <v>233</v>
      </c>
    </row>
    <row r="220" spans="1:14" ht="33.75" customHeight="1" x14ac:dyDescent="0.2">
      <c r="A220" s="138" t="s">
        <v>60</v>
      </c>
      <c r="B220" s="139" t="s">
        <v>56</v>
      </c>
      <c r="C220" s="136" t="s">
        <v>52</v>
      </c>
      <c r="D220" s="136" t="s">
        <v>213</v>
      </c>
      <c r="E220" s="192">
        <v>27.144000000000002</v>
      </c>
      <c r="F220" s="142">
        <v>27.216800000000003</v>
      </c>
      <c r="G220" s="191">
        <v>24.752000000000002</v>
      </c>
      <c r="H220" s="137"/>
      <c r="I220" s="136" t="s">
        <v>233</v>
      </c>
    </row>
    <row r="221" spans="1:14" ht="33.75" customHeight="1" x14ac:dyDescent="0.2">
      <c r="A221" s="138" t="s">
        <v>23</v>
      </c>
      <c r="B221" s="139" t="s">
        <v>55</v>
      </c>
      <c r="C221" s="136" t="s">
        <v>52</v>
      </c>
      <c r="D221" s="136" t="s">
        <v>212</v>
      </c>
      <c r="E221" s="192">
        <v>24.024000000000001</v>
      </c>
      <c r="F221" s="142">
        <v>24.117600000000003</v>
      </c>
      <c r="G221" s="191">
        <v>22.526400000000002</v>
      </c>
      <c r="H221" s="137"/>
      <c r="I221" s="136" t="s">
        <v>233</v>
      </c>
    </row>
    <row r="222" spans="1:14" ht="33.75" customHeight="1" x14ac:dyDescent="0.2">
      <c r="A222" s="138" t="s">
        <v>26</v>
      </c>
      <c r="B222" s="139" t="s">
        <v>51</v>
      </c>
      <c r="C222" s="136" t="s">
        <v>52</v>
      </c>
      <c r="D222" s="136" t="s">
        <v>212</v>
      </c>
      <c r="E222" s="192">
        <v>24.024000000000001</v>
      </c>
      <c r="F222" s="142">
        <v>24.117600000000003</v>
      </c>
      <c r="G222" s="191">
        <v>22.526400000000002</v>
      </c>
      <c r="H222" s="137"/>
      <c r="I222" s="136" t="s">
        <v>233</v>
      </c>
    </row>
    <row r="223" spans="1:14" ht="33.75" customHeight="1" x14ac:dyDescent="0.2">
      <c r="A223" s="138" t="s">
        <v>30</v>
      </c>
      <c r="B223" s="139" t="s">
        <v>31</v>
      </c>
      <c r="C223" s="136" t="s">
        <v>52</v>
      </c>
      <c r="D223" s="136" t="s">
        <v>212</v>
      </c>
      <c r="E223" s="192">
        <v>24.024000000000001</v>
      </c>
      <c r="F223" s="142">
        <v>24.117600000000003</v>
      </c>
      <c r="G223" s="191">
        <v>22.526400000000002</v>
      </c>
      <c r="H223" s="137"/>
      <c r="I223" s="136" t="s">
        <v>233</v>
      </c>
    </row>
    <row r="224" spans="1:14" ht="33.75" customHeight="1" x14ac:dyDescent="0.2">
      <c r="A224" s="138" t="s">
        <v>32</v>
      </c>
      <c r="B224" s="138" t="s">
        <v>33</v>
      </c>
      <c r="C224" s="140" t="s">
        <v>52</v>
      </c>
      <c r="D224" s="140" t="s">
        <v>212</v>
      </c>
      <c r="E224" s="192">
        <v>24.024000000000001</v>
      </c>
      <c r="F224" s="142">
        <v>24.117600000000003</v>
      </c>
      <c r="G224" s="191">
        <v>22.526400000000002</v>
      </c>
      <c r="H224" s="137"/>
      <c r="I224" s="136" t="s">
        <v>233</v>
      </c>
      <c r="K224" s="106">
        <f>E224*$K$214</f>
        <v>25.561536000000004</v>
      </c>
      <c r="L224" s="106">
        <f t="shared" ref="L224:M224" si="7">F224*$K$214</f>
        <v>25.661126400000004</v>
      </c>
      <c r="M224" s="106">
        <f t="shared" si="7"/>
        <v>23.968089600000003</v>
      </c>
    </row>
    <row r="225" spans="1:9" s="135" customFormat="1" ht="33.75" customHeight="1" x14ac:dyDescent="0.2">
      <c r="A225" s="138" t="s">
        <v>34</v>
      </c>
      <c r="B225" s="138" t="s">
        <v>35</v>
      </c>
      <c r="C225" s="140" t="s">
        <v>52</v>
      </c>
      <c r="D225" s="136" t="s">
        <v>216</v>
      </c>
      <c r="E225" s="192">
        <v>21.84</v>
      </c>
      <c r="F225" s="142">
        <v>21.9024</v>
      </c>
      <c r="G225" s="191"/>
      <c r="H225" s="137"/>
      <c r="I225" s="136" t="s">
        <v>233</v>
      </c>
    </row>
    <row r="226" spans="1:9" ht="30" customHeight="1" x14ac:dyDescent="0.2">
      <c r="A226" s="134" t="s">
        <v>15</v>
      </c>
      <c r="B226" s="345" t="s">
        <v>16</v>
      </c>
      <c r="C226" s="346"/>
      <c r="D226" s="346"/>
      <c r="E226" s="346"/>
      <c r="F226" s="346"/>
      <c r="G226" s="346"/>
      <c r="H226" s="346"/>
      <c r="I226" s="347"/>
    </row>
    <row r="227" spans="1:9" ht="33.75" customHeight="1" x14ac:dyDescent="0.2">
      <c r="A227" s="275" t="s">
        <v>218</v>
      </c>
      <c r="B227" s="278" t="s">
        <v>219</v>
      </c>
      <c r="C227" s="143" t="s">
        <v>52</v>
      </c>
      <c r="D227" s="143" t="s">
        <v>216</v>
      </c>
      <c r="E227" s="191">
        <v>25.272000000000002</v>
      </c>
      <c r="F227" s="154">
        <v>25.334399999999999</v>
      </c>
      <c r="G227" s="143"/>
      <c r="H227" s="143"/>
      <c r="I227" s="143" t="s">
        <v>233</v>
      </c>
    </row>
    <row r="228" spans="1:9" s="135" customFormat="1" ht="33.75" customHeight="1" x14ac:dyDescent="0.2">
      <c r="A228" s="277"/>
      <c r="B228" s="280"/>
      <c r="C228" s="189" t="s">
        <v>54</v>
      </c>
      <c r="D228" s="189" t="s">
        <v>269</v>
      </c>
      <c r="E228" s="191">
        <v>17.367999999999999</v>
      </c>
      <c r="F228" s="154"/>
      <c r="G228" s="189"/>
      <c r="H228" s="189"/>
      <c r="I228" s="189"/>
    </row>
    <row r="229" spans="1:9" ht="33.75" customHeight="1" x14ac:dyDescent="0.2">
      <c r="A229" s="275" t="s">
        <v>38</v>
      </c>
      <c r="B229" s="278" t="s">
        <v>39</v>
      </c>
      <c r="C229" s="143" t="s">
        <v>52</v>
      </c>
      <c r="D229" s="143" t="s">
        <v>216</v>
      </c>
      <c r="E229" s="191">
        <v>25.272000000000002</v>
      </c>
      <c r="F229" s="154">
        <v>25.334399999999999</v>
      </c>
      <c r="G229" s="144"/>
      <c r="H229" s="144"/>
      <c r="I229" s="143" t="s">
        <v>233</v>
      </c>
    </row>
    <row r="230" spans="1:9" s="135" customFormat="1" ht="33.75" customHeight="1" x14ac:dyDescent="0.2">
      <c r="A230" s="277"/>
      <c r="B230" s="280"/>
      <c r="C230" s="189" t="s">
        <v>54</v>
      </c>
      <c r="D230" s="189" t="s">
        <v>269</v>
      </c>
      <c r="E230" s="191">
        <v>17.367999999999999</v>
      </c>
      <c r="F230" s="154"/>
      <c r="G230" s="191"/>
      <c r="H230" s="191"/>
      <c r="I230" s="189"/>
    </row>
    <row r="231" spans="1:9" ht="33.75" customHeight="1" x14ac:dyDescent="0.2">
      <c r="A231" s="243" t="s">
        <v>41</v>
      </c>
      <c r="B231" s="249" t="s">
        <v>42</v>
      </c>
      <c r="C231" s="143" t="s">
        <v>52</v>
      </c>
      <c r="D231" s="143" t="s">
        <v>216</v>
      </c>
      <c r="E231" s="191">
        <v>25.272000000000002</v>
      </c>
      <c r="F231" s="154">
        <v>25.334399999999999</v>
      </c>
      <c r="G231" s="144"/>
      <c r="H231" s="151"/>
      <c r="I231" s="283" t="s">
        <v>233</v>
      </c>
    </row>
    <row r="232" spans="1:9" ht="33.75" customHeight="1" x14ac:dyDescent="0.2">
      <c r="A232" s="243"/>
      <c r="B232" s="249"/>
      <c r="C232" s="143" t="s">
        <v>54</v>
      </c>
      <c r="D232" s="143" t="s">
        <v>213</v>
      </c>
      <c r="E232" s="144">
        <v>17.367999999999999</v>
      </c>
      <c r="F232" s="154">
        <v>17.367999999999999</v>
      </c>
      <c r="G232" s="144">
        <v>16.692</v>
      </c>
      <c r="H232" s="150"/>
      <c r="I232" s="283"/>
    </row>
    <row r="233" spans="1:9" ht="33.75" customHeight="1" x14ac:dyDescent="0.2">
      <c r="A233" s="145" t="s">
        <v>44</v>
      </c>
      <c r="B233" s="148" t="s">
        <v>57</v>
      </c>
      <c r="C233" s="143" t="s">
        <v>52</v>
      </c>
      <c r="D233" s="143" t="s">
        <v>216</v>
      </c>
      <c r="E233" s="144">
        <v>25.272000000000002</v>
      </c>
      <c r="F233" s="154">
        <v>25.334399999999999</v>
      </c>
      <c r="G233" s="144"/>
      <c r="H233" s="150"/>
      <c r="I233" s="143" t="s">
        <v>233</v>
      </c>
    </row>
    <row r="234" spans="1:9" ht="33.75" customHeight="1" x14ac:dyDescent="0.2">
      <c r="A234" s="152" t="s">
        <v>60</v>
      </c>
      <c r="B234" s="148" t="s">
        <v>56</v>
      </c>
      <c r="C234" s="149" t="s">
        <v>52</v>
      </c>
      <c r="D234" s="149" t="s">
        <v>221</v>
      </c>
      <c r="E234" s="144">
        <v>27.144000000000002</v>
      </c>
      <c r="F234" s="154">
        <v>27.216800000000003</v>
      </c>
      <c r="G234" s="144"/>
      <c r="H234" s="153"/>
      <c r="I234" s="143" t="s">
        <v>233</v>
      </c>
    </row>
    <row r="235" spans="1:9" s="135" customFormat="1" ht="33.75" customHeight="1" x14ac:dyDescent="0.2">
      <c r="A235" s="243" t="s">
        <v>23</v>
      </c>
      <c r="B235" s="249" t="s">
        <v>55</v>
      </c>
      <c r="C235" s="189" t="s">
        <v>52</v>
      </c>
      <c r="D235" s="189" t="s">
        <v>220</v>
      </c>
      <c r="E235" s="191">
        <v>24.024000000000001</v>
      </c>
      <c r="F235" s="154"/>
      <c r="G235" s="191"/>
      <c r="H235" s="150"/>
      <c r="I235" s="283" t="s">
        <v>233</v>
      </c>
    </row>
    <row r="236" spans="1:9" s="135" customFormat="1" ht="33.75" customHeight="1" x14ac:dyDescent="0.2">
      <c r="A236" s="243"/>
      <c r="B236" s="249"/>
      <c r="C236" s="189" t="s">
        <v>54</v>
      </c>
      <c r="D236" s="189" t="s">
        <v>217</v>
      </c>
      <c r="E236" s="191">
        <v>16.952000000000002</v>
      </c>
      <c r="F236" s="191"/>
      <c r="G236" s="191"/>
      <c r="H236" s="150"/>
      <c r="I236" s="283"/>
    </row>
    <row r="237" spans="1:9" ht="33.75" customHeight="1" x14ac:dyDescent="0.2">
      <c r="A237" s="243" t="s">
        <v>26</v>
      </c>
      <c r="B237" s="249" t="s">
        <v>51</v>
      </c>
      <c r="C237" s="143" t="s">
        <v>52</v>
      </c>
      <c r="D237" s="143" t="s">
        <v>220</v>
      </c>
      <c r="E237" s="144">
        <v>24.024000000000001</v>
      </c>
      <c r="F237" s="154">
        <v>24.117600000000003</v>
      </c>
      <c r="G237" s="144"/>
      <c r="H237" s="150"/>
      <c r="I237" s="283" t="s">
        <v>233</v>
      </c>
    </row>
    <row r="238" spans="1:9" ht="33.75" customHeight="1" x14ac:dyDescent="0.2">
      <c r="A238" s="243"/>
      <c r="B238" s="249"/>
      <c r="C238" s="143" t="s">
        <v>54</v>
      </c>
      <c r="D238" s="143" t="s">
        <v>217</v>
      </c>
      <c r="E238" s="144">
        <v>16.952000000000002</v>
      </c>
      <c r="F238" s="144">
        <v>17.0352</v>
      </c>
      <c r="G238" s="144">
        <v>15.8704</v>
      </c>
      <c r="H238" s="150"/>
      <c r="I238" s="283"/>
    </row>
    <row r="239" spans="1:9" ht="33.75" customHeight="1" x14ac:dyDescent="0.2">
      <c r="A239" s="243" t="s">
        <v>30</v>
      </c>
      <c r="B239" s="249" t="s">
        <v>31</v>
      </c>
      <c r="C239" s="143" t="s">
        <v>52</v>
      </c>
      <c r="D239" s="143" t="s">
        <v>234</v>
      </c>
      <c r="E239" s="144">
        <v>24.024000000000001</v>
      </c>
      <c r="F239" s="144">
        <v>24.117600000000003</v>
      </c>
      <c r="G239" s="144"/>
      <c r="H239" s="150"/>
      <c r="I239" s="283" t="s">
        <v>233</v>
      </c>
    </row>
    <row r="240" spans="1:9" ht="33.75" customHeight="1" x14ac:dyDescent="0.2">
      <c r="A240" s="243"/>
      <c r="B240" s="249"/>
      <c r="C240" s="143" t="s">
        <v>54</v>
      </c>
      <c r="D240" s="143" t="s">
        <v>217</v>
      </c>
      <c r="E240" s="144">
        <v>16.952000000000002</v>
      </c>
      <c r="F240" s="144">
        <v>17.0352</v>
      </c>
      <c r="G240" s="144">
        <v>15.8704</v>
      </c>
      <c r="H240" s="150"/>
      <c r="I240" s="283"/>
    </row>
    <row r="241" spans="1:9" ht="33.75" customHeight="1" x14ac:dyDescent="0.2">
      <c r="A241" s="243" t="s">
        <v>32</v>
      </c>
      <c r="B241" s="249" t="s">
        <v>33</v>
      </c>
      <c r="C241" s="143" t="s">
        <v>52</v>
      </c>
      <c r="D241" s="143" t="s">
        <v>234</v>
      </c>
      <c r="E241" s="144">
        <v>24.024000000000001</v>
      </c>
      <c r="F241" s="144">
        <v>24.117600000000003</v>
      </c>
      <c r="G241" s="144"/>
      <c r="H241" s="150"/>
      <c r="I241" s="283" t="s">
        <v>233</v>
      </c>
    </row>
    <row r="242" spans="1:9" ht="33.75" customHeight="1" x14ac:dyDescent="0.2">
      <c r="A242" s="243"/>
      <c r="B242" s="249"/>
      <c r="C242" s="143" t="s">
        <v>54</v>
      </c>
      <c r="D242" s="143" t="s">
        <v>217</v>
      </c>
      <c r="E242" s="144">
        <v>16.952000000000002</v>
      </c>
      <c r="F242" s="144">
        <v>17.0352</v>
      </c>
      <c r="G242" s="144">
        <v>15.8704</v>
      </c>
      <c r="H242" s="150"/>
      <c r="I242" s="283"/>
    </row>
    <row r="243" spans="1:9" ht="33.75" customHeight="1" x14ac:dyDescent="0.2">
      <c r="A243" s="243" t="s">
        <v>34</v>
      </c>
      <c r="B243" s="249" t="s">
        <v>35</v>
      </c>
      <c r="C243" s="143" t="s">
        <v>52</v>
      </c>
      <c r="D243" s="143" t="s">
        <v>235</v>
      </c>
      <c r="E243" s="144">
        <v>21.84</v>
      </c>
      <c r="F243" s="144"/>
      <c r="G243" s="144"/>
      <c r="H243" s="150"/>
      <c r="I243" s="283" t="s">
        <v>233</v>
      </c>
    </row>
    <row r="244" spans="1:9" ht="33.75" customHeight="1" x14ac:dyDescent="0.2">
      <c r="A244" s="243"/>
      <c r="B244" s="249"/>
      <c r="C244" s="143" t="s">
        <v>54</v>
      </c>
      <c r="D244" s="143" t="s">
        <v>216</v>
      </c>
      <c r="E244" s="144">
        <v>15.288</v>
      </c>
      <c r="F244" s="144">
        <v>15.3712</v>
      </c>
      <c r="G244" s="144"/>
      <c r="H244" s="150"/>
      <c r="I244" s="283"/>
    </row>
  </sheetData>
  <mergeCells count="288">
    <mergeCell ref="A243:A244"/>
    <mergeCell ref="B243:B244"/>
    <mergeCell ref="I243:I244"/>
    <mergeCell ref="A237:A238"/>
    <mergeCell ref="B237:B238"/>
    <mergeCell ref="I237:I238"/>
    <mergeCell ref="A239:A240"/>
    <mergeCell ref="B239:B240"/>
    <mergeCell ref="I239:I240"/>
    <mergeCell ref="B5:I5"/>
    <mergeCell ref="A6:A7"/>
    <mergeCell ref="B6:B7"/>
    <mergeCell ref="I6:I7"/>
    <mergeCell ref="A9:A11"/>
    <mergeCell ref="B9:B11"/>
    <mergeCell ref="I9:I11"/>
    <mergeCell ref="A2:B2"/>
    <mergeCell ref="C2:C4"/>
    <mergeCell ref="D2:D4"/>
    <mergeCell ref="E2:H3"/>
    <mergeCell ref="I2:I4"/>
    <mergeCell ref="A3:A4"/>
    <mergeCell ref="B3:B4"/>
    <mergeCell ref="B22:I22"/>
    <mergeCell ref="A23:A24"/>
    <mergeCell ref="B23:B24"/>
    <mergeCell ref="I23:I24"/>
    <mergeCell ref="A26:A28"/>
    <mergeCell ref="B26:B28"/>
    <mergeCell ref="I26:I28"/>
    <mergeCell ref="A12:A13"/>
    <mergeCell ref="B12:B13"/>
    <mergeCell ref="I12:I13"/>
    <mergeCell ref="A16:A17"/>
    <mergeCell ref="B16:B17"/>
    <mergeCell ref="A18:A20"/>
    <mergeCell ref="B18:B20"/>
    <mergeCell ref="A36:A38"/>
    <mergeCell ref="B36:B38"/>
    <mergeCell ref="A39:B39"/>
    <mergeCell ref="E39:H39"/>
    <mergeCell ref="B40:I40"/>
    <mergeCell ref="B41:I41"/>
    <mergeCell ref="A29:A30"/>
    <mergeCell ref="B29:B30"/>
    <mergeCell ref="I29:I30"/>
    <mergeCell ref="A31:A32"/>
    <mergeCell ref="B31:B32"/>
    <mergeCell ref="A34:A35"/>
    <mergeCell ref="B34:B35"/>
    <mergeCell ref="I48:I49"/>
    <mergeCell ref="I50:I59"/>
    <mergeCell ref="E54:E55"/>
    <mergeCell ref="F54:F55"/>
    <mergeCell ref="G54:G55"/>
    <mergeCell ref="H44:H45"/>
    <mergeCell ref="I44:I45"/>
    <mergeCell ref="A47:A49"/>
    <mergeCell ref="B48:B49"/>
    <mergeCell ref="C48:C49"/>
    <mergeCell ref="E48:E49"/>
    <mergeCell ref="F48:F49"/>
    <mergeCell ref="G48:G49"/>
    <mergeCell ref="H48:H49"/>
    <mergeCell ref="A43:A46"/>
    <mergeCell ref="B43:B46"/>
    <mergeCell ref="C43:C45"/>
    <mergeCell ref="E44:E45"/>
    <mergeCell ref="F44:F45"/>
    <mergeCell ref="G44:G45"/>
    <mergeCell ref="A67:A69"/>
    <mergeCell ref="B67:B69"/>
    <mergeCell ref="I67:I69"/>
    <mergeCell ref="C68:C69"/>
    <mergeCell ref="E68:E69"/>
    <mergeCell ref="F68:F69"/>
    <mergeCell ref="G68:G69"/>
    <mergeCell ref="H68:H69"/>
    <mergeCell ref="E56:E57"/>
    <mergeCell ref="F56:F57"/>
    <mergeCell ref="G56:G57"/>
    <mergeCell ref="H56:H57"/>
    <mergeCell ref="C58:C59"/>
    <mergeCell ref="D58:D59"/>
    <mergeCell ref="E58:E59"/>
    <mergeCell ref="F58:F59"/>
    <mergeCell ref="G58:G59"/>
    <mergeCell ref="H58:H59"/>
    <mergeCell ref="A50:A61"/>
    <mergeCell ref="B50:B61"/>
    <mergeCell ref="C51:C53"/>
    <mergeCell ref="C54:C57"/>
    <mergeCell ref="H54:H55"/>
    <mergeCell ref="A81:A86"/>
    <mergeCell ref="B81:B86"/>
    <mergeCell ref="I81:I83"/>
    <mergeCell ref="C82:C83"/>
    <mergeCell ref="E82:E83"/>
    <mergeCell ref="F82:F83"/>
    <mergeCell ref="G82:G83"/>
    <mergeCell ref="H82:H83"/>
    <mergeCell ref="H72:H73"/>
    <mergeCell ref="I72:I73"/>
    <mergeCell ref="C75:C79"/>
    <mergeCell ref="I75:I79"/>
    <mergeCell ref="E76:E77"/>
    <mergeCell ref="F76:F77"/>
    <mergeCell ref="G76:G77"/>
    <mergeCell ref="H76:H77"/>
    <mergeCell ref="A71:A79"/>
    <mergeCell ref="B71:B79"/>
    <mergeCell ref="C71:C73"/>
    <mergeCell ref="E72:E73"/>
    <mergeCell ref="F72:F73"/>
    <mergeCell ref="G72:G73"/>
    <mergeCell ref="I84:I86"/>
    <mergeCell ref="C85:C86"/>
    <mergeCell ref="E85:E86"/>
    <mergeCell ref="F85:F86"/>
    <mergeCell ref="G85:G86"/>
    <mergeCell ref="H85:H86"/>
    <mergeCell ref="H78:H79"/>
    <mergeCell ref="E78:E79"/>
    <mergeCell ref="F78:F79"/>
    <mergeCell ref="G78:G79"/>
    <mergeCell ref="C93:C94"/>
    <mergeCell ref="E93:E94"/>
    <mergeCell ref="F93:F94"/>
    <mergeCell ref="G93:G94"/>
    <mergeCell ref="H93:H94"/>
    <mergeCell ref="A89:A94"/>
    <mergeCell ref="B89:B94"/>
    <mergeCell ref="I89:I91"/>
    <mergeCell ref="C90:C91"/>
    <mergeCell ref="E90:E91"/>
    <mergeCell ref="F90:F91"/>
    <mergeCell ref="G90:G91"/>
    <mergeCell ref="H90:H91"/>
    <mergeCell ref="I92:I94"/>
    <mergeCell ref="B96:I96"/>
    <mergeCell ref="A99:A102"/>
    <mergeCell ref="B99:B102"/>
    <mergeCell ref="I99:I101"/>
    <mergeCell ref="C100:C101"/>
    <mergeCell ref="E100:E101"/>
    <mergeCell ref="F100:F101"/>
    <mergeCell ref="G100:G101"/>
    <mergeCell ref="H100:H101"/>
    <mergeCell ref="I110:I115"/>
    <mergeCell ref="C111:C113"/>
    <mergeCell ref="E112:E113"/>
    <mergeCell ref="F112:F113"/>
    <mergeCell ref="G112:G113"/>
    <mergeCell ref="H112:H113"/>
    <mergeCell ref="C114:C115"/>
    <mergeCell ref="E114:E115"/>
    <mergeCell ref="F114:F115"/>
    <mergeCell ref="G114:G115"/>
    <mergeCell ref="H114:H115"/>
    <mergeCell ref="A126:A131"/>
    <mergeCell ref="B126:B131"/>
    <mergeCell ref="C127:C131"/>
    <mergeCell ref="A118:A124"/>
    <mergeCell ref="B118:B124"/>
    <mergeCell ref="A116:A117"/>
    <mergeCell ref="B116:B117"/>
    <mergeCell ref="A109:A115"/>
    <mergeCell ref="B109:B115"/>
    <mergeCell ref="I119:I124"/>
    <mergeCell ref="C120:C122"/>
    <mergeCell ref="E121:E122"/>
    <mergeCell ref="F121:F122"/>
    <mergeCell ref="G121:G122"/>
    <mergeCell ref="H121:H122"/>
    <mergeCell ref="C123:C124"/>
    <mergeCell ref="B138:I138"/>
    <mergeCell ref="I127:I131"/>
    <mergeCell ref="E128:E129"/>
    <mergeCell ref="F128:F129"/>
    <mergeCell ref="G128:G129"/>
    <mergeCell ref="H128:H129"/>
    <mergeCell ref="E130:E131"/>
    <mergeCell ref="F130:F131"/>
    <mergeCell ref="G130:G131"/>
    <mergeCell ref="H130:H131"/>
    <mergeCell ref="E123:E124"/>
    <mergeCell ref="F123:F124"/>
    <mergeCell ref="G123:G124"/>
    <mergeCell ref="H123:H124"/>
    <mergeCell ref="A142:A144"/>
    <mergeCell ref="B142:B144"/>
    <mergeCell ref="C142:C144"/>
    <mergeCell ref="D142:D144"/>
    <mergeCell ref="B151:I151"/>
    <mergeCell ref="A134:A137"/>
    <mergeCell ref="B134:B137"/>
    <mergeCell ref="C135:C137"/>
    <mergeCell ref="I135:I137"/>
    <mergeCell ref="E136:E137"/>
    <mergeCell ref="F136:F137"/>
    <mergeCell ref="G136:G137"/>
    <mergeCell ref="H136:H137"/>
    <mergeCell ref="A156:A157"/>
    <mergeCell ref="B156:B157"/>
    <mergeCell ref="I156:I157"/>
    <mergeCell ref="A158:A159"/>
    <mergeCell ref="B158:B159"/>
    <mergeCell ref="I158:I159"/>
    <mergeCell ref="A152:A153"/>
    <mergeCell ref="B152:B153"/>
    <mergeCell ref="I152:I153"/>
    <mergeCell ref="A154:A155"/>
    <mergeCell ref="B154:B155"/>
    <mergeCell ref="I154:I155"/>
    <mergeCell ref="A164:A165"/>
    <mergeCell ref="B164:B165"/>
    <mergeCell ref="I164:I165"/>
    <mergeCell ref="A166:A167"/>
    <mergeCell ref="B166:B167"/>
    <mergeCell ref="I166:I167"/>
    <mergeCell ref="A160:A161"/>
    <mergeCell ref="B160:B161"/>
    <mergeCell ref="I160:I161"/>
    <mergeCell ref="A162:A163"/>
    <mergeCell ref="B162:B163"/>
    <mergeCell ref="I162:I163"/>
    <mergeCell ref="A172:A173"/>
    <mergeCell ref="B172:B173"/>
    <mergeCell ref="I172:I173"/>
    <mergeCell ref="A174:A175"/>
    <mergeCell ref="B174:B175"/>
    <mergeCell ref="I174:I175"/>
    <mergeCell ref="A168:A169"/>
    <mergeCell ref="B168:B169"/>
    <mergeCell ref="I168:I169"/>
    <mergeCell ref="A170:A171"/>
    <mergeCell ref="B170:B171"/>
    <mergeCell ref="I170:I171"/>
    <mergeCell ref="B181:B182"/>
    <mergeCell ref="B183:I183"/>
    <mergeCell ref="A184:A186"/>
    <mergeCell ref="B184:B186"/>
    <mergeCell ref="A187:A189"/>
    <mergeCell ref="B187:B189"/>
    <mergeCell ref="A176:A177"/>
    <mergeCell ref="B176:B177"/>
    <mergeCell ref="I176:I177"/>
    <mergeCell ref="A178:C178"/>
    <mergeCell ref="A180:B180"/>
    <mergeCell ref="C180:C182"/>
    <mergeCell ref="D180:D182"/>
    <mergeCell ref="E180:H181"/>
    <mergeCell ref="I180:I182"/>
    <mergeCell ref="A181:A182"/>
    <mergeCell ref="A203:A204"/>
    <mergeCell ref="B203:B204"/>
    <mergeCell ref="A205:A206"/>
    <mergeCell ref="B205:B206"/>
    <mergeCell ref="A211:B211"/>
    <mergeCell ref="C211:C213"/>
    <mergeCell ref="B214:I214"/>
    <mergeCell ref="A192:A194"/>
    <mergeCell ref="B192:B194"/>
    <mergeCell ref="B195:I195"/>
    <mergeCell ref="A197:A199"/>
    <mergeCell ref="B197:B199"/>
    <mergeCell ref="A200:A202"/>
    <mergeCell ref="B200:B202"/>
    <mergeCell ref="B226:I226"/>
    <mergeCell ref="A231:A232"/>
    <mergeCell ref="B231:B232"/>
    <mergeCell ref="I231:I232"/>
    <mergeCell ref="A241:A242"/>
    <mergeCell ref="B241:B242"/>
    <mergeCell ref="D211:D213"/>
    <mergeCell ref="E211:H212"/>
    <mergeCell ref="I211:I213"/>
    <mergeCell ref="A212:A213"/>
    <mergeCell ref="B212:B213"/>
    <mergeCell ref="B215:I215"/>
    <mergeCell ref="I241:I242"/>
    <mergeCell ref="A227:A228"/>
    <mergeCell ref="B227:B228"/>
    <mergeCell ref="A229:A230"/>
    <mergeCell ref="B229:B230"/>
    <mergeCell ref="A235:A236"/>
    <mergeCell ref="B235:B236"/>
    <mergeCell ref="I235:I236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11" fitToWidth="0" fitToHeight="0" orientation="landscape" useFirstPageNumber="1" r:id="rId1"/>
  <headerFooter>
    <oddHeader>&amp;C&amp;"Times New Roman,обычный"&amp;14&amp;P</oddHeader>
  </headerFooter>
  <rowBreaks count="12" manualBreakCount="12">
    <brk id="14" max="9" man="1"/>
    <brk id="32" max="9" man="1"/>
    <brk id="47" max="9" man="1"/>
    <brk id="64" max="9" man="1"/>
    <brk id="79" max="9" man="1"/>
    <brk id="88" max="9" man="1"/>
    <brk id="104" max="9" man="1"/>
    <brk id="117" max="9" man="1"/>
    <brk id="131" max="9" man="1"/>
    <brk id="140" max="9" man="1"/>
    <brk id="150" max="9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tabSelected="1" view="pageBreakPreview" zoomScale="110" zoomScaleNormal="100" zoomScaleSheetLayoutView="110" workbookViewId="0">
      <pane xSplit="8" ySplit="3" topLeftCell="I4" activePane="bottomRight" state="frozen"/>
      <selection activeCell="B12" sqref="B12"/>
      <selection pane="topRight" activeCell="B12" sqref="B12"/>
      <selection pane="bottomLeft" activeCell="B12" sqref="B12"/>
      <selection pane="bottomRight" activeCell="F15" sqref="F15"/>
    </sheetView>
  </sheetViews>
  <sheetFormatPr defaultRowHeight="12.75" x14ac:dyDescent="0.2"/>
  <cols>
    <col min="1" max="1" width="8.85546875" style="1" customWidth="1"/>
    <col min="2" max="2" width="34.140625" style="2" customWidth="1"/>
    <col min="3" max="3" width="12.140625" style="3" customWidth="1"/>
    <col min="4" max="4" width="15.28515625" style="3" customWidth="1"/>
    <col min="5" max="5" width="12.5703125" style="4" customWidth="1"/>
    <col min="6" max="8" width="12.5703125" style="5" customWidth="1"/>
    <col min="9" max="9" width="16.5703125" style="3" customWidth="1"/>
    <col min="10" max="16384" width="9.140625" style="3"/>
  </cols>
  <sheetData>
    <row r="1" spans="1:11" ht="9.75" customHeight="1" x14ac:dyDescent="0.2"/>
    <row r="2" spans="1:11" ht="15" customHeight="1" x14ac:dyDescent="0.2">
      <c r="A2" s="221" t="s">
        <v>264</v>
      </c>
      <c r="B2" s="7"/>
      <c r="C2" s="8"/>
      <c r="D2" s="8"/>
      <c r="E2" s="9"/>
      <c r="F2" s="10"/>
      <c r="G2" s="10"/>
      <c r="H2" s="10"/>
    </row>
    <row r="3" spans="1:11" x14ac:dyDescent="0.2">
      <c r="A3" s="60"/>
      <c r="B3" s="61"/>
      <c r="C3" s="62"/>
      <c r="D3" s="62"/>
      <c r="E3" s="63"/>
      <c r="F3" s="64"/>
      <c r="G3" s="64"/>
      <c r="H3" s="64"/>
      <c r="I3" s="132">
        <v>1.04</v>
      </c>
    </row>
    <row r="4" spans="1:11" ht="45.75" customHeight="1" x14ac:dyDescent="0.2">
      <c r="A4" s="361" t="s">
        <v>1</v>
      </c>
      <c r="B4" s="361"/>
      <c r="C4" s="361" t="s">
        <v>2</v>
      </c>
      <c r="D4" s="361" t="s">
        <v>3</v>
      </c>
      <c r="E4" s="361" t="s">
        <v>4</v>
      </c>
      <c r="F4" s="361"/>
      <c r="G4" s="361"/>
      <c r="H4" s="361"/>
      <c r="I4" s="361" t="s">
        <v>5</v>
      </c>
    </row>
    <row r="5" spans="1:11" ht="13.5" customHeight="1" x14ac:dyDescent="0.2">
      <c r="A5" s="362" t="s">
        <v>6</v>
      </c>
      <c r="B5" s="361" t="s">
        <v>7</v>
      </c>
      <c r="C5" s="361"/>
      <c r="D5" s="361"/>
      <c r="E5" s="361"/>
      <c r="F5" s="361"/>
      <c r="G5" s="361"/>
      <c r="H5" s="361"/>
      <c r="I5" s="361"/>
    </row>
    <row r="6" spans="1:11" ht="21.75" customHeight="1" x14ac:dyDescent="0.2">
      <c r="A6" s="362"/>
      <c r="B6" s="361"/>
      <c r="C6" s="361"/>
      <c r="D6" s="361"/>
      <c r="E6" s="130" t="s">
        <v>8</v>
      </c>
      <c r="F6" s="131" t="s">
        <v>9</v>
      </c>
      <c r="G6" s="131" t="s">
        <v>10</v>
      </c>
      <c r="H6" s="131" t="s">
        <v>11</v>
      </c>
      <c r="I6" s="361"/>
    </row>
    <row r="7" spans="1:11" ht="23.25" customHeight="1" x14ac:dyDescent="0.2">
      <c r="A7" s="127" t="s">
        <v>227</v>
      </c>
      <c r="B7" s="348" t="s">
        <v>226</v>
      </c>
      <c r="C7" s="348"/>
      <c r="D7" s="348"/>
      <c r="E7" s="348"/>
      <c r="F7" s="348"/>
      <c r="G7" s="348"/>
      <c r="H7" s="348"/>
      <c r="I7" s="348"/>
    </row>
    <row r="8" spans="1:11" ht="23.25" customHeight="1" x14ac:dyDescent="0.2">
      <c r="A8" s="22" t="s">
        <v>12</v>
      </c>
      <c r="B8" s="241" t="s">
        <v>13</v>
      </c>
      <c r="C8" s="241"/>
      <c r="D8" s="241"/>
      <c r="E8" s="241"/>
      <c r="F8" s="241"/>
      <c r="G8" s="241"/>
      <c r="H8" s="241"/>
      <c r="I8" s="241"/>
      <c r="K8" s="3">
        <v>1.0640000000000001</v>
      </c>
    </row>
    <row r="9" spans="1:11" ht="28.5" customHeight="1" x14ac:dyDescent="0.2">
      <c r="A9" s="158" t="s">
        <v>38</v>
      </c>
      <c r="B9" s="159" t="s">
        <v>39</v>
      </c>
      <c r="C9" s="156" t="s">
        <v>52</v>
      </c>
      <c r="D9" s="156" t="s">
        <v>213</v>
      </c>
      <c r="E9" s="157">
        <v>15.236000000000001</v>
      </c>
      <c r="F9" s="147">
        <v>15.215200000000001</v>
      </c>
      <c r="G9" s="147">
        <v>16.057600000000001</v>
      </c>
      <c r="H9" s="146"/>
      <c r="I9" s="156" t="s">
        <v>53</v>
      </c>
    </row>
    <row r="10" spans="1:11" ht="28.5" customHeight="1" x14ac:dyDescent="0.2">
      <c r="A10" s="275" t="s">
        <v>41</v>
      </c>
      <c r="B10" s="278" t="s">
        <v>42</v>
      </c>
      <c r="C10" s="156" t="s">
        <v>52</v>
      </c>
      <c r="D10" s="156" t="s">
        <v>213</v>
      </c>
      <c r="E10" s="192">
        <v>15.236000000000001</v>
      </c>
      <c r="F10" s="190">
        <v>15.215200000000001</v>
      </c>
      <c r="G10" s="190">
        <v>16.057600000000001</v>
      </c>
      <c r="H10" s="146"/>
      <c r="I10" s="156" t="s">
        <v>53</v>
      </c>
    </row>
    <row r="11" spans="1:11" s="165" customFormat="1" ht="28.5" customHeight="1" x14ac:dyDescent="0.2">
      <c r="A11" s="277"/>
      <c r="B11" s="280"/>
      <c r="C11" s="189" t="s">
        <v>54</v>
      </c>
      <c r="D11" s="189" t="s">
        <v>137</v>
      </c>
      <c r="E11" s="192">
        <v>12.167999999999999</v>
      </c>
      <c r="F11" s="190"/>
      <c r="G11" s="190"/>
      <c r="H11" s="187"/>
      <c r="I11" s="189"/>
    </row>
    <row r="12" spans="1:11" ht="28.5" customHeight="1" x14ac:dyDescent="0.2">
      <c r="A12" s="334" t="s">
        <v>26</v>
      </c>
      <c r="B12" s="329" t="s">
        <v>51</v>
      </c>
      <c r="C12" s="156" t="s">
        <v>236</v>
      </c>
      <c r="D12" s="156" t="s">
        <v>212</v>
      </c>
      <c r="E12" s="192">
        <v>15.236000000000001</v>
      </c>
      <c r="F12" s="190">
        <v>15.215200000000001</v>
      </c>
      <c r="G12" s="190">
        <v>16.057600000000001</v>
      </c>
      <c r="H12" s="146"/>
      <c r="I12" s="156" t="s">
        <v>53</v>
      </c>
    </row>
    <row r="13" spans="1:11" ht="38.25" x14ac:dyDescent="0.2">
      <c r="A13" s="334"/>
      <c r="B13" s="329"/>
      <c r="C13" s="156" t="s">
        <v>237</v>
      </c>
      <c r="D13" s="156" t="s">
        <v>137</v>
      </c>
      <c r="E13" s="157"/>
      <c r="F13" s="190">
        <v>15.215200000000001</v>
      </c>
      <c r="G13" s="190">
        <v>16.057600000000001</v>
      </c>
      <c r="H13" s="146">
        <v>15.329600000000001</v>
      </c>
      <c r="I13" s="156" t="s">
        <v>53</v>
      </c>
    </row>
    <row r="14" spans="1:11" ht="28.5" customHeight="1" x14ac:dyDescent="0.2">
      <c r="A14" s="334"/>
      <c r="B14" s="329"/>
      <c r="C14" s="156" t="s">
        <v>54</v>
      </c>
      <c r="D14" s="156" t="s">
        <v>137</v>
      </c>
      <c r="E14" s="157">
        <v>12.167999999999999</v>
      </c>
      <c r="F14" s="147">
        <v>12.167999999999999</v>
      </c>
      <c r="G14" s="147">
        <v>12.843999999999999</v>
      </c>
      <c r="H14" s="146">
        <v>12.2616</v>
      </c>
      <c r="I14" s="156" t="s">
        <v>53</v>
      </c>
    </row>
    <row r="15" spans="1:11" ht="28.5" customHeight="1" x14ac:dyDescent="0.2">
      <c r="A15" s="334" t="s">
        <v>32</v>
      </c>
      <c r="B15" s="329" t="s">
        <v>33</v>
      </c>
      <c r="C15" s="167" t="s">
        <v>236</v>
      </c>
      <c r="D15" s="167" t="s">
        <v>212</v>
      </c>
      <c r="E15" s="168">
        <v>15.236000000000001</v>
      </c>
      <c r="F15" s="147">
        <v>15.215200000000001</v>
      </c>
      <c r="G15" s="147">
        <v>16.057600000000001</v>
      </c>
      <c r="H15" s="146"/>
      <c r="I15" s="167" t="s">
        <v>53</v>
      </c>
    </row>
    <row r="16" spans="1:11" ht="38.25" x14ac:dyDescent="0.2">
      <c r="A16" s="334"/>
      <c r="B16" s="329"/>
      <c r="C16" s="167" t="s">
        <v>237</v>
      </c>
      <c r="D16" s="167" t="s">
        <v>137</v>
      </c>
      <c r="E16" s="168"/>
      <c r="F16" s="147">
        <v>15.215200000000001</v>
      </c>
      <c r="G16" s="147">
        <v>16.057600000000001</v>
      </c>
      <c r="H16" s="146">
        <v>15.329600000000001</v>
      </c>
      <c r="I16" s="167" t="s">
        <v>53</v>
      </c>
    </row>
    <row r="17" spans="1:9" ht="28.5" customHeight="1" x14ac:dyDescent="0.2">
      <c r="A17" s="334"/>
      <c r="B17" s="329"/>
      <c r="C17" s="167" t="s">
        <v>54</v>
      </c>
      <c r="D17" s="167" t="s">
        <v>137</v>
      </c>
      <c r="E17" s="168">
        <v>12.167999999999999</v>
      </c>
      <c r="F17" s="147">
        <v>12.167999999999999</v>
      </c>
      <c r="G17" s="147">
        <v>12.843999999999999</v>
      </c>
      <c r="H17" s="146">
        <v>12.2616</v>
      </c>
      <c r="I17" s="167" t="s">
        <v>53</v>
      </c>
    </row>
    <row r="18" spans="1:9" ht="25.5" x14ac:dyDescent="0.2">
      <c r="A18" s="334" t="s">
        <v>23</v>
      </c>
      <c r="B18" s="334" t="s">
        <v>55</v>
      </c>
      <c r="C18" s="167" t="s">
        <v>236</v>
      </c>
      <c r="D18" s="167" t="s">
        <v>212</v>
      </c>
      <c r="E18" s="168">
        <v>15.236000000000001</v>
      </c>
      <c r="F18" s="147">
        <v>15.215200000000001</v>
      </c>
      <c r="G18" s="147">
        <v>16.057600000000001</v>
      </c>
      <c r="H18" s="146"/>
      <c r="I18" s="167" t="s">
        <v>53</v>
      </c>
    </row>
    <row r="19" spans="1:9" ht="38.25" x14ac:dyDescent="0.2">
      <c r="A19" s="334"/>
      <c r="B19" s="334"/>
      <c r="C19" s="167" t="s">
        <v>237</v>
      </c>
      <c r="D19" s="167" t="s">
        <v>137</v>
      </c>
      <c r="E19" s="168">
        <v>15.236000000000001</v>
      </c>
      <c r="F19" s="147">
        <v>15.215200000000001</v>
      </c>
      <c r="G19" s="147">
        <v>16.057600000000001</v>
      </c>
      <c r="H19" s="146">
        <v>15.329600000000001</v>
      </c>
      <c r="I19" s="167" t="s">
        <v>53</v>
      </c>
    </row>
    <row r="20" spans="1:9" ht="28.5" customHeight="1" x14ac:dyDescent="0.2">
      <c r="A20" s="334"/>
      <c r="B20" s="334"/>
      <c r="C20" s="167" t="s">
        <v>54</v>
      </c>
      <c r="D20" s="167" t="s">
        <v>137</v>
      </c>
      <c r="E20" s="168">
        <v>12.167999999999999</v>
      </c>
      <c r="F20" s="147">
        <v>12.167999999999999</v>
      </c>
      <c r="G20" s="147">
        <v>12.843999999999999</v>
      </c>
      <c r="H20" s="146">
        <v>12.2616</v>
      </c>
      <c r="I20" s="167" t="s">
        <v>53</v>
      </c>
    </row>
    <row r="21" spans="1:9" ht="23.25" customHeight="1" x14ac:dyDescent="0.2">
      <c r="A21" s="166" t="s">
        <v>15</v>
      </c>
      <c r="B21" s="241" t="s">
        <v>16</v>
      </c>
      <c r="C21" s="241"/>
      <c r="D21" s="241"/>
      <c r="E21" s="241"/>
      <c r="F21" s="241"/>
      <c r="G21" s="241"/>
      <c r="H21" s="241"/>
      <c r="I21" s="241"/>
    </row>
    <row r="22" spans="1:9" s="155" customFormat="1" ht="28.5" customHeight="1" x14ac:dyDescent="0.2">
      <c r="A22" s="170" t="s">
        <v>38</v>
      </c>
      <c r="B22" s="171" t="s">
        <v>39</v>
      </c>
      <c r="C22" s="172" t="s">
        <v>52</v>
      </c>
      <c r="D22" s="167" t="s">
        <v>216</v>
      </c>
      <c r="E22" s="168">
        <v>15.236000000000001</v>
      </c>
      <c r="F22" s="169">
        <v>15.215200000000001</v>
      </c>
      <c r="G22" s="169"/>
      <c r="H22" s="169"/>
      <c r="I22" s="167" t="s">
        <v>53</v>
      </c>
    </row>
    <row r="23" spans="1:9" s="155" customFormat="1" ht="28.5" customHeight="1" x14ac:dyDescent="0.2">
      <c r="A23" s="334" t="s">
        <v>41</v>
      </c>
      <c r="B23" s="329" t="s">
        <v>42</v>
      </c>
      <c r="C23" s="172" t="s">
        <v>52</v>
      </c>
      <c r="D23" s="167" t="s">
        <v>216</v>
      </c>
      <c r="E23" s="168">
        <v>15.236000000000001</v>
      </c>
      <c r="F23" s="191">
        <v>15.215200000000001</v>
      </c>
      <c r="G23" s="169"/>
      <c r="H23" s="169"/>
      <c r="I23" s="167" t="s">
        <v>53</v>
      </c>
    </row>
    <row r="24" spans="1:9" s="155" customFormat="1" ht="28.5" customHeight="1" x14ac:dyDescent="0.2">
      <c r="A24" s="334"/>
      <c r="B24" s="329"/>
      <c r="C24" s="172" t="s">
        <v>54</v>
      </c>
      <c r="D24" s="167" t="s">
        <v>213</v>
      </c>
      <c r="E24" s="168">
        <v>12.167999999999999</v>
      </c>
      <c r="F24" s="168">
        <v>12.167999999999999</v>
      </c>
      <c r="G24" s="169">
        <v>12.843999999999999</v>
      </c>
      <c r="H24" s="169"/>
      <c r="I24" s="167" t="s">
        <v>53</v>
      </c>
    </row>
    <row r="25" spans="1:9" s="155" customFormat="1" ht="28.5" customHeight="1" x14ac:dyDescent="0.2">
      <c r="A25" s="275" t="s">
        <v>23</v>
      </c>
      <c r="B25" s="275" t="s">
        <v>55</v>
      </c>
      <c r="C25" s="167" t="s">
        <v>54</v>
      </c>
      <c r="D25" s="167" t="s">
        <v>270</v>
      </c>
      <c r="E25" s="192">
        <v>12.167999999999999</v>
      </c>
      <c r="F25" s="192">
        <v>12.167999999999999</v>
      </c>
      <c r="G25" s="169"/>
      <c r="H25" s="169"/>
      <c r="I25" s="167" t="s">
        <v>53</v>
      </c>
    </row>
    <row r="26" spans="1:9" s="165" customFormat="1" ht="28.5" customHeight="1" x14ac:dyDescent="0.2">
      <c r="A26" s="277"/>
      <c r="B26" s="277"/>
      <c r="C26" s="172" t="s">
        <v>52</v>
      </c>
      <c r="D26" s="189" t="s">
        <v>216</v>
      </c>
      <c r="E26" s="192">
        <v>15.236000000000001</v>
      </c>
      <c r="F26" s="192"/>
      <c r="G26" s="191"/>
      <c r="H26" s="191"/>
      <c r="I26" s="189"/>
    </row>
    <row r="27" spans="1:9" s="155" customFormat="1" ht="28.5" customHeight="1" x14ac:dyDescent="0.2">
      <c r="A27" s="334" t="s">
        <v>26</v>
      </c>
      <c r="B27" s="329" t="s">
        <v>51</v>
      </c>
      <c r="C27" s="167" t="s">
        <v>236</v>
      </c>
      <c r="D27" s="167" t="s">
        <v>215</v>
      </c>
      <c r="E27" s="168">
        <v>15.236000000000001</v>
      </c>
      <c r="F27" s="191">
        <v>15.215200000000001</v>
      </c>
      <c r="G27" s="169"/>
      <c r="H27" s="169"/>
      <c r="I27" s="167"/>
    </row>
    <row r="28" spans="1:9" s="155" customFormat="1" ht="38.25" x14ac:dyDescent="0.2">
      <c r="A28" s="334"/>
      <c r="B28" s="329"/>
      <c r="C28" s="167" t="s">
        <v>237</v>
      </c>
      <c r="D28" s="167" t="s">
        <v>217</v>
      </c>
      <c r="E28" s="168"/>
      <c r="F28" s="191">
        <v>15.215200000000001</v>
      </c>
      <c r="G28" s="168">
        <v>15.329600000000001</v>
      </c>
      <c r="H28" s="169"/>
      <c r="I28" s="167"/>
    </row>
    <row r="29" spans="1:9" s="155" customFormat="1" ht="28.5" customHeight="1" x14ac:dyDescent="0.2">
      <c r="A29" s="334"/>
      <c r="B29" s="329"/>
      <c r="C29" s="172" t="s">
        <v>54</v>
      </c>
      <c r="D29" s="167" t="s">
        <v>217</v>
      </c>
      <c r="E29" s="168">
        <v>12.167999999999999</v>
      </c>
      <c r="F29" s="192">
        <v>12.167999999999999</v>
      </c>
      <c r="G29" s="192">
        <v>12.2616</v>
      </c>
      <c r="H29" s="169"/>
      <c r="I29" s="167" t="s">
        <v>53</v>
      </c>
    </row>
    <row r="30" spans="1:9" s="155" customFormat="1" ht="28.5" customHeight="1" x14ac:dyDescent="0.2">
      <c r="A30" s="334" t="s">
        <v>32</v>
      </c>
      <c r="B30" s="329" t="s">
        <v>33</v>
      </c>
      <c r="C30" s="167" t="s">
        <v>236</v>
      </c>
      <c r="D30" s="167" t="s">
        <v>215</v>
      </c>
      <c r="E30" s="168">
        <v>15.236000000000001</v>
      </c>
      <c r="F30" s="191">
        <v>15.215200000000001</v>
      </c>
      <c r="G30" s="169"/>
      <c r="H30" s="169"/>
      <c r="I30" s="167" t="s">
        <v>53</v>
      </c>
    </row>
    <row r="31" spans="1:9" s="155" customFormat="1" ht="38.25" x14ac:dyDescent="0.2">
      <c r="A31" s="334"/>
      <c r="B31" s="329"/>
      <c r="C31" s="167" t="s">
        <v>237</v>
      </c>
      <c r="D31" s="167" t="s">
        <v>217</v>
      </c>
      <c r="E31" s="168"/>
      <c r="F31" s="191">
        <v>15.215200000000001</v>
      </c>
      <c r="G31" s="168">
        <v>15.329600000000001</v>
      </c>
      <c r="H31" s="169"/>
      <c r="I31" s="167" t="s">
        <v>53</v>
      </c>
    </row>
    <row r="32" spans="1:9" s="155" customFormat="1" ht="28.5" customHeight="1" x14ac:dyDescent="0.2">
      <c r="A32" s="334"/>
      <c r="B32" s="329"/>
      <c r="C32" s="172" t="s">
        <v>54</v>
      </c>
      <c r="D32" s="167" t="s">
        <v>217</v>
      </c>
      <c r="E32" s="168">
        <v>12.167999999999999</v>
      </c>
      <c r="F32" s="192">
        <v>12.167999999999999</v>
      </c>
      <c r="G32" s="169">
        <v>12.2616</v>
      </c>
      <c r="H32" s="169"/>
      <c r="I32" s="167" t="s">
        <v>53</v>
      </c>
    </row>
    <row r="33" spans="1:10" s="155" customFormat="1" x14ac:dyDescent="0.2">
      <c r="A33" s="173"/>
      <c r="B33" s="174"/>
      <c r="C33" s="174"/>
      <c r="D33" s="174"/>
      <c r="E33" s="174"/>
      <c r="F33" s="174"/>
      <c r="G33" s="174"/>
      <c r="H33" s="174"/>
      <c r="I33" s="174"/>
      <c r="J33" s="175"/>
    </row>
    <row r="34" spans="1:10" s="155" customFormat="1" x14ac:dyDescent="0.2">
      <c r="A34" s="173"/>
      <c r="B34" s="174"/>
      <c r="C34" s="174"/>
      <c r="D34" s="174"/>
      <c r="E34" s="174"/>
      <c r="F34" s="174"/>
      <c r="G34" s="174"/>
      <c r="H34" s="174"/>
      <c r="I34" s="174"/>
      <c r="J34" s="175"/>
    </row>
    <row r="35" spans="1:10" s="155" customFormat="1" x14ac:dyDescent="0.2">
      <c r="A35" s="173"/>
      <c r="B35" s="174"/>
      <c r="C35" s="174"/>
      <c r="D35" s="174"/>
      <c r="E35" s="174"/>
      <c r="F35" s="174"/>
      <c r="G35" s="174"/>
      <c r="H35" s="174"/>
      <c r="I35" s="174"/>
      <c r="J35" s="175"/>
    </row>
    <row r="36" spans="1:10" x14ac:dyDescent="0.2">
      <c r="A36" s="176"/>
      <c r="B36" s="177"/>
      <c r="C36" s="175"/>
      <c r="D36" s="175"/>
      <c r="E36" s="178"/>
      <c r="F36" s="179"/>
      <c r="G36" s="179"/>
      <c r="H36" s="179"/>
      <c r="I36" s="175"/>
      <c r="J36" s="175"/>
    </row>
    <row r="37" spans="1:10" x14ac:dyDescent="0.2">
      <c r="A37" s="176"/>
      <c r="B37" s="177"/>
      <c r="C37" s="175"/>
      <c r="D37" s="175"/>
      <c r="E37" s="178"/>
      <c r="F37" s="179"/>
      <c r="G37" s="179"/>
      <c r="H37" s="179"/>
      <c r="I37" s="175"/>
      <c r="J37" s="175"/>
    </row>
    <row r="209" spans="1:1" ht="18.75" x14ac:dyDescent="0.2">
      <c r="A209" s="221"/>
    </row>
    <row r="214" spans="1:1" ht="27.75" customHeight="1" x14ac:dyDescent="0.2"/>
    <row r="215" spans="1:1" ht="27.75" customHeight="1" x14ac:dyDescent="0.2"/>
    <row r="216" spans="1:1" ht="33.75" customHeight="1" x14ac:dyDescent="0.2"/>
    <row r="217" spans="1:1" ht="33.75" customHeight="1" x14ac:dyDescent="0.2"/>
    <row r="218" spans="1:1" ht="33.75" customHeight="1" x14ac:dyDescent="0.2"/>
    <row r="219" spans="1:1" ht="33.75" customHeight="1" x14ac:dyDescent="0.2"/>
    <row r="220" spans="1:1" ht="33.75" customHeight="1" x14ac:dyDescent="0.2"/>
    <row r="221" spans="1:1" ht="33.75" customHeight="1" x14ac:dyDescent="0.2"/>
    <row r="222" spans="1:1" ht="33.75" customHeight="1" x14ac:dyDescent="0.2"/>
    <row r="223" spans="1:1" ht="33.75" customHeight="1" x14ac:dyDescent="0.2"/>
    <row r="224" spans="1:1" ht="33.75" customHeight="1" x14ac:dyDescent="0.2"/>
    <row r="225" ht="33.75" customHeight="1" x14ac:dyDescent="0.2"/>
    <row r="226" ht="30" customHeight="1" x14ac:dyDescent="0.2"/>
    <row r="227" ht="33.75" customHeight="1" x14ac:dyDescent="0.2"/>
    <row r="228" ht="33.75" customHeight="1" x14ac:dyDescent="0.2"/>
    <row r="229" ht="33.75" customHeight="1" x14ac:dyDescent="0.2"/>
    <row r="230" ht="33.75" customHeight="1" x14ac:dyDescent="0.2"/>
    <row r="231" ht="33.75" customHeight="1" x14ac:dyDescent="0.2"/>
    <row r="232" ht="33.75" customHeight="1" x14ac:dyDescent="0.2"/>
    <row r="233" ht="33.75" customHeight="1" x14ac:dyDescent="0.2"/>
    <row r="234" ht="33.75" customHeight="1" x14ac:dyDescent="0.2"/>
    <row r="235" ht="33.75" customHeight="1" x14ac:dyDescent="0.2"/>
    <row r="236" ht="33.75" customHeight="1" x14ac:dyDescent="0.2"/>
    <row r="237" ht="33.75" customHeight="1" x14ac:dyDescent="0.2"/>
    <row r="238" ht="33.75" customHeight="1" x14ac:dyDescent="0.2"/>
    <row r="239" ht="33.75" customHeight="1" x14ac:dyDescent="0.2"/>
    <row r="240" ht="33.75" customHeight="1" x14ac:dyDescent="0.2"/>
    <row r="241" ht="33.75" customHeight="1" x14ac:dyDescent="0.2"/>
    <row r="242" ht="33.75" customHeight="1" x14ac:dyDescent="0.2"/>
    <row r="243" ht="33.75" customHeight="1" x14ac:dyDescent="0.2"/>
    <row r="244" ht="33.75" customHeight="1" x14ac:dyDescent="0.2"/>
  </sheetData>
  <mergeCells count="26">
    <mergeCell ref="A27:A29"/>
    <mergeCell ref="B27:B29"/>
    <mergeCell ref="A30:A32"/>
    <mergeCell ref="B30:B32"/>
    <mergeCell ref="B7:I7"/>
    <mergeCell ref="A18:A20"/>
    <mergeCell ref="B21:I21"/>
    <mergeCell ref="B18:B20"/>
    <mergeCell ref="A12:A14"/>
    <mergeCell ref="B12:B14"/>
    <mergeCell ref="A15:A17"/>
    <mergeCell ref="B15:B17"/>
    <mergeCell ref="A10:A11"/>
    <mergeCell ref="B10:B11"/>
    <mergeCell ref="A25:A26"/>
    <mergeCell ref="B25:B26"/>
    <mergeCell ref="B8:I8"/>
    <mergeCell ref="A23:A24"/>
    <mergeCell ref="B23:B24"/>
    <mergeCell ref="E4:H5"/>
    <mergeCell ref="I4:I6"/>
    <mergeCell ref="A5:A6"/>
    <mergeCell ref="B5:B6"/>
    <mergeCell ref="A4:B4"/>
    <mergeCell ref="C4:C6"/>
    <mergeCell ref="D4:D6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14" fitToWidth="0" orientation="landscape" useFirstPageNumber="1" r:id="rId1"/>
  <headerFooter>
    <oddHeader>&amp;C&amp;"Times New Roman,обычный"&amp;14&amp;P</oddHeader>
  </headerFooter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СПбКТ</vt:lpstr>
      <vt:lpstr>СПбГУТ </vt:lpstr>
      <vt:lpstr>ВК</vt:lpstr>
      <vt:lpstr>АКТ</vt:lpstr>
      <vt:lpstr>СКТ</vt:lpstr>
      <vt:lpstr>АКТ!Заголовки_для_печати</vt:lpstr>
      <vt:lpstr>СКТ!Заголовки_для_печати</vt:lpstr>
      <vt:lpstr>'СПбГУТ '!Заголовки_для_печати</vt:lpstr>
      <vt:lpstr>СПбКТ!Заголовки_для_печати</vt:lpstr>
      <vt:lpstr>АКТ!Область_печати</vt:lpstr>
      <vt:lpstr>ВК!Область_печати</vt:lpstr>
      <vt:lpstr>СКТ!Область_печати</vt:lpstr>
      <vt:lpstr>'СПбГУТ '!Область_печати</vt:lpstr>
      <vt:lpstr>СПбКТ!Область_печати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Александровна Спиридонова</dc:creator>
  <cp:lastModifiedBy>Ольга  Вячеславовна Здуновская</cp:lastModifiedBy>
  <cp:lastPrinted>2017-04-27T13:01:30Z</cp:lastPrinted>
  <dcterms:created xsi:type="dcterms:W3CDTF">2014-06-02T12:15:41Z</dcterms:created>
  <dcterms:modified xsi:type="dcterms:W3CDTF">2017-06-19T12:14:55Z</dcterms:modified>
</cp:coreProperties>
</file>